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15480" windowHeight="8235" firstSheet="1" activeTab="6"/>
  </bookViews>
  <sheets>
    <sheet name="Bieu SN" sheetId="10" state="hidden" r:id="rId1"/>
    <sheet name="Chi tieu NQ10" sheetId="15" r:id="rId2"/>
    <sheet name="Chi tieu theo CT" sheetId="16" r:id="rId3"/>
    <sheet name="TH Dự án, nội dung" sheetId="17" r:id="rId4"/>
    <sheet name="Bieu giao von DT" sheetId="7" state="hidden" r:id="rId5"/>
    <sheet name="ĐT" sheetId="1" r:id="rId6"/>
    <sheet name="SN" sheetId="12" r:id="rId7"/>
    <sheet name="DM chua PD" sheetId="4" state="hidden" r:id="rId8"/>
    <sheet name="DM du kien Dieu chinh" sheetId="8" state="hidden" r:id="rId9"/>
    <sheet name="Sheet1" sheetId="11" state="hidden" r:id="rId10"/>
  </sheets>
  <definedNames>
    <definedName name="_1">#N/A</definedName>
    <definedName name="_1000A01">#N/A</definedName>
    <definedName name="_2">#N/A</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00000" localSheetId="6">#REF!</definedName>
    <definedName name="_b100000">#REF!</definedName>
    <definedName name="_B72172" localSheetId="6">#REF!</definedName>
    <definedName name="_B72172">#REF!</definedName>
    <definedName name="_B86000" localSheetId="6">#REF!</definedName>
    <definedName name="_B86000">#REF!</definedName>
    <definedName name="_bac3">12413</definedName>
    <definedName name="_bac4">13529</definedName>
    <definedName name="_bac5">15483</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c20" localSheetId="6">#REF!</definedName>
    <definedName name="_btc20">#REF!</definedName>
    <definedName name="_btc30" localSheetId="6">#REF!</definedName>
    <definedName name="_btc30">#REF!</definedName>
    <definedName name="_btc35" localSheetId="6">#REF!</definedName>
    <definedName name="_btc35">#REF!</definedName>
    <definedName name="_btm10" localSheetId="6">#REF!</definedName>
    <definedName name="_btm10">#REF!</definedName>
    <definedName name="_btm100" localSheetId="6">#REF!</definedName>
    <definedName name="_btm100">#REF!</definedName>
    <definedName name="_btm150" localSheetId="6">#REF!</definedName>
    <definedName name="_btm150">#REF!</definedName>
    <definedName name="_btm200" localSheetId="6">#REF!</definedName>
    <definedName name="_btm200">#REF!</definedName>
    <definedName name="_BTM250" localSheetId="6">#REF!</definedName>
    <definedName name="_BTM250">#REF!</definedName>
    <definedName name="_btm300" localSheetId="6">#REF!</definedName>
    <definedName name="_btm300">#REF!</definedName>
    <definedName name="_BTM50" localSheetId="6">#REF!</definedName>
    <definedName name="_BTM50">#REF!</definedName>
    <definedName name="_Builtin0" localSheetId="6">#REF!</definedName>
    <definedName name="_Builtin0">#REF!</definedName>
    <definedName name="_CON1" localSheetId="6">#REF!</definedName>
    <definedName name="_CON1">#REF!</definedName>
    <definedName name="_CON2" localSheetId="6">#REF!</definedName>
    <definedName name="_CO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xlnm._FilterDatabase" localSheetId="4" hidden="1">'Bieu giao von DT'!$A$10:$BH$113</definedName>
    <definedName name="_xlnm._FilterDatabase" localSheetId="0" hidden="1">'Bieu SN'!$A$9:$U$544</definedName>
    <definedName name="_xlnm._FilterDatabase" localSheetId="7" hidden="1">'DM chua PD'!$A$10:$AB$373</definedName>
    <definedName name="_xlnm._FilterDatabase" localSheetId="5" hidden="1">ĐT!$A$11:$AX$33</definedName>
    <definedName name="_xlnm._FilterDatabase" localSheetId="6" hidden="1">SN!$A$10:$BL$30</definedName>
    <definedName name="_gon4" localSheetId="6">#REF!</definedName>
    <definedName name="_gon4">#REF!</definedName>
    <definedName name="_hom2" localSheetId="6">#REF!</definedName>
    <definedName name="_hom2">#REF!</definedName>
    <definedName name="_Key1" localSheetId="6" hidden="1">#REF!</definedName>
    <definedName name="_Key1" hidden="1">#REF!</definedName>
    <definedName name="_Key2" localSheetId="6" hidden="1">#REF!</definedName>
    <definedName name="_Key2" hidden="1">#REF!</definedName>
    <definedName name="_km03" localSheetId="4" hidden="1">{"'Sheet1'!$L$16"}</definedName>
    <definedName name="_km03" localSheetId="6" hidden="1">{"'Sheet1'!$L$16"}</definedName>
    <definedName name="_km03" hidden="1">{"'Sheet1'!$L$16"}</definedName>
    <definedName name="_KM188" localSheetId="6">#REF!</definedName>
    <definedName name="_KM188">#REF!</definedName>
    <definedName name="_km189" localSheetId="6">#REF!</definedName>
    <definedName name="_km189">#REF!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km193" localSheetId="6">#REF!</definedName>
    <definedName name="_km193">#REF!</definedName>
    <definedName name="_km194" localSheetId="6">#REF!</definedName>
    <definedName name="_km194">#REF!</definedName>
    <definedName name="_km195" localSheetId="6">#REF!</definedName>
    <definedName name="_km195">#REF!</definedName>
    <definedName name="_km196" localSheetId="6">#REF!</definedName>
    <definedName name="_km196">#REF!</definedName>
    <definedName name="_km197" localSheetId="6">#REF!</definedName>
    <definedName name="_km197">#REF!</definedName>
    <definedName name="_km198" localSheetId="6">#REF!</definedName>
    <definedName name="_km198">#REF!</definedName>
    <definedName name="_lap1" localSheetId="6">#REF!</definedName>
    <definedName name="_lap1">#REF!</definedName>
    <definedName name="_lap2" localSheetId="6">#REF!</definedName>
    <definedName name="_lap2">#REF!</definedName>
    <definedName name="_MAC12" localSheetId="6">#REF!</definedName>
    <definedName name="_MAC12">#REF!</definedName>
    <definedName name="_MAC46" localSheetId="6">#REF!</definedName>
    <definedName name="_MAC46">#REF!</definedName>
    <definedName name="_NC100" localSheetId="6">#REF!</definedName>
    <definedName name="_NC100">#REF!</definedName>
    <definedName name="_nc150" localSheetId="6">#REF!</definedName>
    <definedName name="_nc150">#REF!</definedName>
    <definedName name="_NC200" localSheetId="6">#REF!</definedName>
    <definedName name="_NC200">#REF!</definedName>
    <definedName name="_nc50" localSheetId="6">#REF!</definedName>
    <definedName name="_nc50">#REF!</definedName>
    <definedName name="_NCL100" localSheetId="6">#REF!</definedName>
    <definedName name="_NCL100">#REF!</definedName>
    <definedName name="_NCL200" localSheetId="6">#REF!</definedName>
    <definedName name="_NCL200">#REF!</definedName>
    <definedName name="_NCL250" localSheetId="6">#REF!</definedName>
    <definedName name="_NCL250">#REF!</definedName>
    <definedName name="_NCO150" localSheetId="6">#REF!</definedName>
    <definedName name="_NCO150">#REF!</definedName>
    <definedName name="_NCO200" localSheetId="6">#REF!</definedName>
    <definedName name="_NCO200">#REF!</definedName>
    <definedName name="_NCO50" localSheetId="6">#REF!</definedName>
    <definedName name="_NCO50">#REF!</definedName>
    <definedName name="_NET2" localSheetId="6">#REF!</definedName>
    <definedName name="_NET2">#REF!</definedName>
    <definedName name="_nin190" localSheetId="6">#REF!</definedName>
    <definedName name="_nin190">#REF!</definedName>
    <definedName name="_Order1" hidden="1">255</definedName>
    <definedName name="_Order2" hidden="1">255</definedName>
    <definedName name="_RHH1" localSheetId="6">#REF!</definedName>
    <definedName name="_RHH1">#REF!</definedName>
    <definedName name="_RHH10" localSheetId="6">#REF!</definedName>
    <definedName name="_RHH10">#REF!</definedName>
    <definedName name="_RHP1" localSheetId="6">#REF!</definedName>
    <definedName name="_RHP1">#REF!</definedName>
    <definedName name="_RHP10" localSheetId="6">#REF!</definedName>
    <definedName name="_RHP10">#REF!</definedName>
    <definedName name="_RI1" localSheetId="6">#REF!</definedName>
    <definedName name="_RI1">#REF!</definedName>
    <definedName name="_RI10" localSheetId="6">#REF!</definedName>
    <definedName name="_RI10">#REF!</definedName>
    <definedName name="_RII1" localSheetId="6">#REF!</definedName>
    <definedName name="_RII1">#REF!</definedName>
    <definedName name="_RII10" localSheetId="6">#REF!</definedName>
    <definedName name="_RII10">#REF!</definedName>
    <definedName name="_RIP1" localSheetId="6">#REF!</definedName>
    <definedName name="_RIP1">#REF!</definedName>
    <definedName name="_RIP10" localSheetId="6">#REF!</definedName>
    <definedName name="_RIP10">#REF!</definedName>
    <definedName name="_Sat27" localSheetId="6">#REF!</definedName>
    <definedName name="_Sat27">#REF!</definedName>
    <definedName name="_Sat6" localSheetId="6">#REF!</definedName>
    <definedName name="_Sat6">#REF!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N3" localSheetId="6">#REF!</definedName>
    <definedName name="_SN3">#REF!</definedName>
    <definedName name="_Sort" localSheetId="6" hidden="1">#REF!</definedName>
    <definedName name="_Sort" hidden="1">#REF!</definedName>
    <definedName name="_sua20" localSheetId="6">#REF!</definedName>
    <definedName name="_sua20">#REF!</definedName>
    <definedName name="_sua30" localSheetId="6">#REF!</definedName>
    <definedName name="_sua30">#REF!</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3" localSheetId="6">#REF!</definedName>
    <definedName name="_TL3">#REF!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z593" localSheetId="6">#REF!</definedName>
    <definedName name="_tz593">#REF!</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100" localSheetId="6">#REF!</definedName>
    <definedName name="_VL100">#REF!</definedName>
    <definedName name="_vl150" localSheetId="6">#REF!</definedName>
    <definedName name="_vl150">#REF!</definedName>
    <definedName name="_VL200" localSheetId="6">#REF!</definedName>
    <definedName name="_VL200">#REF!</definedName>
    <definedName name="_VL250" localSheetId="6">#REF!</definedName>
    <definedName name="_VL250">#REF!</definedName>
    <definedName name="_vl50" localSheetId="6">#REF!</definedName>
    <definedName name="_vl50">#REF!</definedName>
    <definedName name="_VLI150" localSheetId="6">#REF!</definedName>
    <definedName name="_VLI150">#REF!</definedName>
    <definedName name="_VLI200" localSheetId="6">#REF!</definedName>
    <definedName name="_VLI200">#REF!</definedName>
    <definedName name="_VLI50" localSheetId="6">#REF!</definedName>
    <definedName name="_VLI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ddress" localSheetId="6">#REF!</definedName>
    <definedName name="Address">#REF!</definedName>
    <definedName name="ADEQ" localSheetId="6">#REF!</definedName>
    <definedName name="ADEQ">#REF!</definedName>
    <definedName name="ag15F80" localSheetId="6">#REF!</definedName>
    <definedName name="ag15F80">#REF!</definedName>
    <definedName name="All_Item" localSheetId="6">#REF!</definedName>
    <definedName name="All_Item">#REF!</definedName>
    <definedName name="ALPIN">#N/A</definedName>
    <definedName name="ALPJYOU">#N/A</definedName>
    <definedName name="ALPTOI">#N/A</definedName>
    <definedName name="b60x" localSheetId="6">#REF!</definedName>
    <definedName name="b60x">#REF!</definedName>
    <definedName name="b80x" localSheetId="6">#REF!</definedName>
    <definedName name="b80x">#REF!</definedName>
    <definedName name="bac3.5">12971</definedName>
    <definedName name="bac3.7">13180</definedName>
    <definedName name="bac4.5">14925</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ravl" localSheetId="6">#REF!</definedName>
    <definedName name="Bang_travl">#REF!</definedName>
    <definedName name="BanQLDA" localSheetId="6">#REF!</definedName>
    <definedName name="BanQLDA">#REF!</definedName>
    <definedName name="BarData" localSheetId="6">#REF!</definedName>
    <definedName name="BarData">#REF!</definedName>
    <definedName name="BB" localSheetId="6">#REF!</definedName>
    <definedName name="BB">#REF!</definedName>
    <definedName name="Book2" localSheetId="6">#REF!</definedName>
    <definedName name="Book2">#REF!</definedName>
    <definedName name="BOQ" localSheetId="6">#REF!</definedName>
    <definedName name="BOQ">#REF!</definedName>
    <definedName name="bp" localSheetId="6">#REF!</definedName>
    <definedName name="bp">#REF!</definedName>
    <definedName name="BT" localSheetId="6">#REF!</definedName>
    <definedName name="BT">#REF!</definedName>
    <definedName name="BT_A1" localSheetId="6">#REF!</definedName>
    <definedName name="BT_A1">#REF!</definedName>
    <definedName name="BT_A2.1" localSheetId="6">#REF!</definedName>
    <definedName name="BT_A2.1">#REF!</definedName>
    <definedName name="BT_A2.2" localSheetId="6">#REF!</definedName>
    <definedName name="BT_A2.2">#REF!</definedName>
    <definedName name="BT_B1" localSheetId="6">#REF!</definedName>
    <definedName name="BT_B1">#REF!</definedName>
    <definedName name="BT_B2" localSheetId="6">#REF!</definedName>
    <definedName name="BT_B2">#REF!</definedName>
    <definedName name="BT_C1" localSheetId="6">#REF!</definedName>
    <definedName name="BT_C1">#REF!</definedName>
    <definedName name="BT_loai_A2.1" localSheetId="6">#REF!</definedName>
    <definedName name="BT_loai_A2.1">#REF!</definedName>
    <definedName name="BT_P1" localSheetId="6">#REF!</definedName>
    <definedName name="BT_P1">#REF!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cot" localSheetId="6">#REF!</definedName>
    <definedName name="BTcot">#REF!</definedName>
    <definedName name="Btcot1" localSheetId="6">#REF!</definedName>
    <definedName name="Btcot1">#REF!</definedName>
    <definedName name="BTlotm100" localSheetId="6">#REF!</definedName>
    <definedName name="BTlotm100">#REF!</definedName>
    <definedName name="bùc" localSheetId="4">{"Book1","Dt tonghop.xls"}</definedName>
    <definedName name="bùc" localSheetId="6">{"Book1","Dt tonghop.xls"}</definedName>
    <definedName name="bùc">{"Book1","Dt tonghop.xls"}</definedName>
    <definedName name="buoc" localSheetId="6">#REF!</definedName>
    <definedName name="buoc">#REF!</definedName>
    <definedName name="Bust" localSheetId="6">#REF!</definedName>
    <definedName name="Bust">#REF!</definedName>
    <definedName name="BVCISUMMARY" localSheetId="6">#REF!</definedName>
    <definedName name="BVCISUMMARY">#REF!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_" localSheetId="6">#REF!</definedName>
    <definedName name="C_">#REF!</definedName>
    <definedName name="cácte" localSheetId="6">#REF!</definedName>
    <definedName name="cácte">#REF!</definedName>
    <definedName name="Cap_DUL_doc_B" localSheetId="6">#REF!</definedName>
    <definedName name="Cap_DUL_doc_B">#REF!</definedName>
    <definedName name="CAP_DUL_ngang_B" localSheetId="6">#REF!</definedName>
    <definedName name="CAP_DUL_ngang_B">#REF!</definedName>
    <definedName name="capphoi" localSheetId="6">#REF!</definedName>
    <definedName name="capphoi">#REF!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uCong2" localSheetId="6">#REF!</definedName>
    <definedName name="CauCong2">#REF!</definedName>
    <definedName name="CauCong3" localSheetId="6">#REF!</definedName>
    <definedName name="CauCong3">#REF!</definedName>
    <definedName name="CauCong4" localSheetId="6">#REF!</definedName>
    <definedName name="CauCong4">#REF!</definedName>
    <definedName name="CauCong5" localSheetId="6">#REF!</definedName>
    <definedName name="CauCong5">#REF!</definedName>
    <definedName name="CC" localSheetId="6">#REF!</definedName>
    <definedName name="CC">#REF!</definedName>
    <definedName name="CCS" localSheetId="6">#REF!</definedName>
    <definedName name="CCS">#REF!</definedName>
    <definedName name="cd" localSheetId="6">#REF!</definedName>
    <definedName name="cd">#REF!</definedName>
    <definedName name="CDD" localSheetId="6">#REF!</definedName>
    <definedName name="CDD">#REF!</definedName>
    <definedName name="Cdnum" localSheetId="6">#REF!</definedName>
    <definedName name="Cdnum">#REF!</definedName>
    <definedName name="cfc" localSheetId="6">#REF!</definedName>
    <definedName name="cfc">#REF!</definedName>
    <definedName name="cfk" localSheetId="6">#REF!</definedName>
    <definedName name="cfk">#REF!</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hung">66</definedName>
    <definedName name="City" localSheetId="6">#REF!</definedName>
    <definedName name="City">#REF!</definedName>
    <definedName name="CK" localSheetId="6">#REF!</definedName>
    <definedName name="CK">#REF!</definedName>
    <definedName name="CLVC3">0.1</definedName>
    <definedName name="CLVCTB" localSheetId="6">#REF!</definedName>
    <definedName name="CLVCTB">#REF!</definedName>
    <definedName name="CLVL" localSheetId="6">#REF!</definedName>
    <definedName name="CLVL">#REF!</definedName>
    <definedName name="CNC" localSheetId="6">#REF!</definedName>
    <definedName name="CNC">#REF!</definedName>
    <definedName name="CND" localSheetId="6">#REF!</definedName>
    <definedName name="CND">#REF!</definedName>
    <definedName name="cne" localSheetId="6">#REF!</definedName>
    <definedName name="cne">#REF!</definedName>
    <definedName name="CNG" localSheetId="6">#REF!</definedName>
    <definedName name="CNG">#REF!</definedName>
    <definedName name="COC_1.2" localSheetId="6">#REF!</definedName>
    <definedName name="COC_1.2">#REF!</definedName>
    <definedName name="Coc_2m" localSheetId="6">#REF!</definedName>
    <definedName name="Coc_2m">#REF!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pany" localSheetId="6">#REF!</definedName>
    <definedName name="Company">#REF!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ST_EQ" localSheetId="6">#REF!</definedName>
    <definedName name="CONST_EQ">#REF!</definedName>
    <definedName name="Continue" localSheetId="6">#REF!</definedName>
    <definedName name="Continue">#REF!</definedName>
    <definedName name="cot7.5" localSheetId="6">#REF!</definedName>
    <definedName name="cot7.5">#REF!</definedName>
    <definedName name="cot8.5" localSheetId="6">#REF!</definedName>
    <definedName name="cot8.5">#REF!</definedName>
    <definedName name="Country" localSheetId="6">#REF!</definedName>
    <definedName name="Country">#REF!</definedName>
    <definedName name="COVER" localSheetId="6">#REF!</definedName>
    <definedName name="COVER">#REF!</definedName>
    <definedName name="CPC" localSheetId="6">#REF!</definedName>
    <definedName name="CPC">#REF!</definedName>
    <definedName name="cphoi" localSheetId="6">#REF!</definedName>
    <definedName name="cphoi">#REF!</definedName>
    <definedName name="CPVC100" localSheetId="6">#REF!</definedName>
    <definedName name="CPVC100">#REF!</definedName>
    <definedName name="CRD" localSheetId="6">#REF!</definedName>
    <definedName name="CRD">#REF!</definedName>
    <definedName name="CRIT1" localSheetId="6">#REF!</definedName>
    <definedName name="CRIT1">#REF!</definedName>
    <definedName name="CRIT10" localSheetId="6">#REF!</definedName>
    <definedName name="CRIT10">#REF!</definedName>
    <definedName name="CRIT2" localSheetId="6">#REF!</definedName>
    <definedName name="CRIT2">#REF!</definedName>
    <definedName name="CRIT3" localSheetId="6">#REF!</definedName>
    <definedName name="CRIT3">#REF!</definedName>
    <definedName name="CRIT4" localSheetId="6">#REF!</definedName>
    <definedName name="CRIT4">#REF!</definedName>
    <definedName name="CRIT5" localSheetId="6">#REF!</definedName>
    <definedName name="CRIT5">#REF!</definedName>
    <definedName name="CRIT6" localSheetId="6">#REF!</definedName>
    <definedName name="CRIT6">#REF!</definedName>
    <definedName name="CRIT7" localSheetId="6">#REF!</definedName>
    <definedName name="CRIT7">#REF!</definedName>
    <definedName name="CRIT8" localSheetId="6">#REF!</definedName>
    <definedName name="CRIT8">#REF!</definedName>
    <definedName name="CRIT9" localSheetId="6">#REF!</definedName>
    <definedName name="CRIT9">#REF!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 localSheetId="6">#REF!</definedName>
    <definedName name="CT">#REF!</definedName>
    <definedName name="CT_KSTK" localSheetId="6">#REF!</definedName>
    <definedName name="CT_KSTK">#REF!</definedName>
    <definedName name="CT0.4" localSheetId="6">#REF!</definedName>
    <definedName name="CT0.4">#REF!</definedName>
    <definedName name="CTCT" localSheetId="6">#REF!</definedName>
    <definedName name="CTCT">#REF!</definedName>
    <definedName name="CTGT2" localSheetId="6">#REF!</definedName>
    <definedName name="CTGT2">#REF!</definedName>
    <definedName name="CTGT3" localSheetId="6">#REF!</definedName>
    <definedName name="CTGT3">#REF!</definedName>
    <definedName name="CTGT4" localSheetId="6">#REF!</definedName>
    <definedName name="CTGT4">#REF!</definedName>
    <definedName name="CTGT5" localSheetId="6">#REF!</definedName>
    <definedName name="CTGT5">#REF!</definedName>
    <definedName name="ctiep" localSheetId="6">#REF!</definedName>
    <definedName name="ctiep">#REF!</definedName>
    <definedName name="CU_LY" localSheetId="6">#REF!</definedName>
    <definedName name="CU_LY">#REF!</definedName>
    <definedName name="cun" localSheetId="6">#REF!</definedName>
    <definedName name="cun">#REF!</definedName>
    <definedName name="cuoc_vc" localSheetId="6">#REF!</definedName>
    <definedName name="cuoc_vc">#REF!</definedName>
    <definedName name="cuoc89" localSheetId="6">#REF!</definedName>
    <definedName name="cuoc89">#REF!</definedName>
    <definedName name="CURRENCY" localSheetId="6">#REF!</definedName>
    <definedName name="CURRENCY">#REF!</definedName>
    <definedName name="CX" localSheetId="6">#REF!</definedName>
    <definedName name="CX">#REF!</definedName>
    <definedName name="D_7101A_B" localSheetId="6">#REF!</definedName>
    <definedName name="D_7101A_B">#REF!</definedName>
    <definedName name="D_L" localSheetId="6">#REF!</definedName>
    <definedName name="D_L">#REF!</definedName>
    <definedName name="da" localSheetId="6">#REF!</definedName>
    <definedName name="da">#REF!</definedName>
    <definedName name="dah" localSheetId="6">#REF!</definedName>
    <definedName name="dah">#REF!</definedName>
    <definedName name="dahoc" localSheetId="6">#REF!</definedName>
    <definedName name="dahoc">#REF!</definedName>
    <definedName name="DAKT" localSheetId="6">#REF!</definedName>
    <definedName name="DAKT">#REF!</definedName>
    <definedName name="dam">78000</definedName>
    <definedName name="dao" localSheetId="6">#REF!</definedName>
    <definedName name="dao">#REF!</definedName>
    <definedName name="DAO_DAT" localSheetId="6">#REF!</definedName>
    <definedName name="DAO_DAT">#REF!</definedName>
    <definedName name="dap" localSheetId="6">#REF!</definedName>
    <definedName name="dap">#REF!</definedName>
    <definedName name="DAT" localSheetId="6">#REF!</definedName>
    <definedName name="DAT">#REF!</definedName>
    <definedName name="data" localSheetId="6">#REF!</definedName>
    <definedName name="data">#REF!</definedName>
    <definedName name="data1" localSheetId="6" hidden="1">#REF!</definedName>
    <definedName name="data1" hidden="1">#REF!</definedName>
    <definedName name="Data11" localSheetId="6">#REF!</definedName>
    <definedName name="Data11">#REF!</definedName>
    <definedName name="data2" localSheetId="6" hidden="1">#REF!</definedName>
    <definedName name="data2" hidden="1">#REF!</definedName>
    <definedName name="data3" localSheetId="6" hidden="1">#REF!</definedName>
    <definedName name="data3" hidden="1">#REF!</definedName>
    <definedName name="Data41" localSheetId="6">#REF!</definedName>
    <definedName name="Data41">#REF!</definedName>
    <definedName name="_xlnm.Database" localSheetId="6">#REF!</definedName>
    <definedName name="_xlnm.Database">#REF!</definedName>
    <definedName name="DBASE" localSheetId="6">#REF!</definedName>
    <definedName name="DBASE">#REF!</definedName>
    <definedName name="DBT" localSheetId="6">#REF!</definedName>
    <definedName name="DBT">#REF!</definedName>
    <definedName name="DÇm_33" localSheetId="6">#REF!</definedName>
    <definedName name="DÇm_33">#REF!</definedName>
    <definedName name="DD" localSheetId="6">#REF!</definedName>
    <definedName name="DD">#REF!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 localSheetId="6">#REF!</definedName>
    <definedName name="df">#REF!</definedName>
    <definedName name="DGCTI592" localSheetId="6">#REF!</definedName>
    <definedName name="DGCTI592">#REF!</definedName>
    <definedName name="DGHSDT" localSheetId="6">#REF!</definedName>
    <definedName name="DGHSDT">#REF!</definedName>
    <definedName name="dgnc" localSheetId="6">#REF!</definedName>
    <definedName name="dgnc">#REF!</definedName>
    <definedName name="dgvl" localSheetId="6">#REF!</definedName>
    <definedName name="dgvl">#REF!</definedName>
    <definedName name="dhoc" localSheetId="6">#REF!</definedName>
    <definedName name="dhoc">#REF!</definedName>
    <definedName name="dhom" localSheetId="6">#REF!</definedName>
    <definedName name="dhom">#REF!</definedName>
    <definedName name="dinh2" localSheetId="6">#REF!</definedName>
    <definedName name="dinh2">#REF!</definedName>
    <definedName name="Dinhmuc" localSheetId="6">#REF!</definedName>
    <definedName name="Dinhmuc">#REF!</definedName>
    <definedName name="Discount" localSheetId="6" hidden="1">#REF!</definedName>
    <definedName name="Discount" hidden="1">#REF!</definedName>
    <definedName name="display_area_2" localSheetId="6" hidden="1">#REF!</definedName>
    <definedName name="display_area_2" hidden="1">#REF!</definedName>
    <definedName name="DLC" localSheetId="6">#REF!</definedName>
    <definedName name="DLC">#REF!</definedName>
    <definedName name="DM" localSheetId="6">#REF!</definedName>
    <definedName name="DM">#REF!</definedName>
    <definedName name="DMTK" localSheetId="6">#REF!</definedName>
    <definedName name="DMTK">#REF!</definedName>
    <definedName name="DN" localSheetId="6">#REF!</definedName>
    <definedName name="DN">#REF!</definedName>
    <definedName name="DÑt45x4" localSheetId="6">#REF!</definedName>
    <definedName name="DÑt45x4">#REF!</definedName>
    <definedName name="DoanI_2" localSheetId="6">#REF!</definedName>
    <definedName name="DoanI_2">#REF!</definedName>
    <definedName name="DoanII_2" localSheetId="6">#REF!</definedName>
    <definedName name="DoanII_2">#REF!</definedName>
    <definedName name="Document_array" localSheetId="4">{"QL 32 -TBGTI.xls","Sheet1"}</definedName>
    <definedName name="Document_array" localSheetId="6">{"QL 32 -TBGTI.xls","Sheet1"}</definedName>
    <definedName name="Document_array">{"QL 32 -TBGTI.xls","Sheet1"}</definedName>
    <definedName name="Documents_array" localSheetId="6">#REF!</definedName>
    <definedName name="Documents_array">#REF!</definedName>
    <definedName name="Dongia" localSheetId="6">#REF!</definedName>
    <definedName name="Dongia">#REF!</definedName>
    <definedName name="ds" localSheetId="6">#REF!</definedName>
    <definedName name="ds">#REF!</definedName>
    <definedName name="ds1pnc" localSheetId="6">#REF!</definedName>
    <definedName name="ds1pnc">#REF!</definedName>
    <definedName name="ds1pvl" localSheetId="6">#REF!</definedName>
    <definedName name="ds1pvl">#REF!</definedName>
    <definedName name="ds3pnc" localSheetId="6">#REF!</definedName>
    <definedName name="ds3pnc">#REF!</definedName>
    <definedName name="ds3pvl" localSheetId="6">#REF!</definedName>
    <definedName name="ds3pvl">#REF!</definedName>
    <definedName name="DSUMDATA" localSheetId="6">#REF!</definedName>
    <definedName name="DSUMDATA">#REF!</definedName>
    <definedName name="DTKS" localSheetId="6">#REF!</definedName>
    <definedName name="DTKS">#REF!</definedName>
    <definedName name="DuongLoai1" localSheetId="6">#REF!</definedName>
    <definedName name="DuongLoai1">#REF!</definedName>
    <definedName name="DuongLoai2" localSheetId="6">#REF!</definedName>
    <definedName name="DuongLoai2">#REF!</definedName>
    <definedName name="DuongLoai3" localSheetId="6">#REF!</definedName>
    <definedName name="DuongLoai3">#REF!</definedName>
    <definedName name="DuongLoai4" localSheetId="6">#REF!</definedName>
    <definedName name="DuongLoai4">#REF!</definedName>
    <definedName name="DuongLoai5" localSheetId="6">#REF!</definedName>
    <definedName name="DuongLoai5">#REF!</definedName>
    <definedName name="DUT" localSheetId="6">#REF!</definedName>
    <definedName name="DUT">#REF!</definedName>
    <definedName name="DutoanDongmo" localSheetId="6">#REF!</definedName>
    <definedName name="DutoanDongmo">#REF!</definedName>
    <definedName name="Eb" localSheetId="6">#REF!</definedName>
    <definedName name="Eb">#REF!</definedName>
    <definedName name="Ebdam" localSheetId="6">#REF!</definedName>
    <definedName name="Ebdam">#REF!</definedName>
    <definedName name="Ecot1" localSheetId="6">#REF!</definedName>
    <definedName name="Ecot1">#REF!</definedName>
    <definedName name="EDR" localSheetId="6">#REF!</definedName>
    <definedName name="EDR">#REF!</definedName>
    <definedName name="Email" localSheetId="6">#REF!</definedName>
    <definedName name="Email">#REF!</definedName>
    <definedName name="emb" localSheetId="6">#REF!</definedName>
    <definedName name="emb">#REF!</definedName>
    <definedName name="end" localSheetId="6">#REF!</definedName>
    <definedName name="end">#REF!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QI" localSheetId="6">#REF!</definedName>
    <definedName name="EQI">#REF!</definedName>
    <definedName name="EVNB" localSheetId="6">#REF!</definedName>
    <definedName name="EVNB">#REF!</definedName>
    <definedName name="ex" localSheetId="6">#REF!</definedName>
    <definedName name="ex">#REF!</definedName>
    <definedName name="f" localSheetId="6">#REF!</definedName>
    <definedName name="f">#REF!</definedName>
    <definedName name="f92F56" localSheetId="6">#REF!</definedName>
    <definedName name="f92F56">#REF!</definedName>
    <definedName name="FACTOR" localSheetId="6">#REF!</definedName>
    <definedName name="FACTOR">#REF!</definedName>
    <definedName name="Fax" localSheetId="6">#REF!</definedName>
    <definedName name="Fax">#REF!</definedName>
    <definedName name="fbsdggdsf" localSheetId="4">{"DZ-TDTB2.XLS","Dcksat.xls"}</definedName>
    <definedName name="fbsdggdsf" localSheetId="6">{"DZ-TDTB2.XLS","Dcksat.xls"}</definedName>
    <definedName name="fbsdggdsf">{"DZ-TDTB2.XLS","Dcksat.xls"}</definedName>
    <definedName name="FCode" localSheetId="6" hidden="1">#REF!</definedName>
    <definedName name="FCode" hidden="1">#REF!</definedName>
    <definedName name="FDR" localSheetId="6">#REF!</definedName>
    <definedName name="FDR">#REF!</definedName>
    <definedName name="fff" localSheetId="4" hidden="1">{"'Sheet1'!$L$16"}</definedName>
    <definedName name="fff" localSheetId="6" hidden="1">{"'Sheet1'!$L$16"}</definedName>
    <definedName name="fff" hidden="1">{"'Sheet1'!$L$16"}</definedName>
    <definedName name="fuji" localSheetId="6">#REF!</definedName>
    <definedName name="fuji">#REF!</definedName>
    <definedName name="g" localSheetId="4" hidden="1">{"'Sheet1'!$L$16"}</definedName>
    <definedName name="g" localSheetId="6" hidden="1">{"'Sheet1'!$L$16"}</definedName>
    <definedName name="g" hidden="1">{"'Sheet1'!$L$16"}</definedName>
    <definedName name="G_ME" localSheetId="6">#REF!</definedName>
    <definedName name="G_ME">#REF!</definedName>
    <definedName name="gach" localSheetId="6">#REF!</definedName>
    <definedName name="gach">#REF!</definedName>
    <definedName name="GAHT" localSheetId="6">#REF!</definedName>
    <definedName name="GAHT">#REF!</definedName>
    <definedName name="gama" localSheetId="6">#REF!</definedName>
    <definedName name="gama">#REF!</definedName>
    <definedName name="Gamadam" localSheetId="6">#REF!</definedName>
    <definedName name="Gamadam">#REF!</definedName>
    <definedName name="GC_DN" localSheetId="6">#REF!</definedName>
    <definedName name="GC_DN">#REF!</definedName>
    <definedName name="GC_HT" localSheetId="6">#REF!</definedName>
    <definedName name="GC_HT">#REF!</definedName>
    <definedName name="GC_TD" localSheetId="6">#REF!</definedName>
    <definedName name="GC_TD">#REF!</definedName>
    <definedName name="geo" localSheetId="6">#REF!</definedName>
    <definedName name="geo">#REF!</definedName>
    <definedName name="ghip" localSheetId="6">#REF!</definedName>
    <definedName name="ghip">#REF!</definedName>
    <definedName name="gia" localSheetId="6">#REF!</definedName>
    <definedName name="gia">#REF!</definedName>
    <definedName name="gia_tien" localSheetId="6">#REF!</definedName>
    <definedName name="gia_tien">#REF!</definedName>
    <definedName name="gia_tien_BTN" localSheetId="6">#REF!</definedName>
    <definedName name="gia_tien_B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ovan" localSheetId="6">#REF!</definedName>
    <definedName name="govan">#REF!</definedName>
    <definedName name="Gtb" localSheetId="6">#REF!</definedName>
    <definedName name="Gtb">#REF!</definedName>
    <definedName name="gtbtt" localSheetId="6">#REF!</definedName>
    <definedName name="gtbtt">#REF!</definedName>
    <definedName name="GTXL" localSheetId="6">#REF!</definedName>
    <definedName name="GTXL">#REF!</definedName>
    <definedName name="gvan" localSheetId="6">#REF!</definedName>
    <definedName name="gvan">#REF!</definedName>
    <definedName name="Gxl" localSheetId="6">#REF!</definedName>
    <definedName name="Gxl">#REF!</definedName>
    <definedName name="gxltt" localSheetId="6">#REF!</definedName>
    <definedName name="gxltt">#REF!</definedName>
    <definedName name="h18x" localSheetId="6">#REF!</definedName>
    <definedName name="h18x">#REF!</definedName>
    <definedName name="h30x" localSheetId="6">#REF!</definedName>
    <definedName name="h30x">#REF!</definedName>
    <definedName name="HBC" localSheetId="6">#REF!</definedName>
    <definedName name="HBC">#REF!</definedName>
    <definedName name="HBL" localSheetId="6">#REF!</definedName>
    <definedName name="HBL">#REF!</definedName>
    <definedName name="HCPH" localSheetId="6">#REF!</definedName>
    <definedName name="HCPH">#REF!</definedName>
    <definedName name="HCS" localSheetId="6">#REF!</definedName>
    <definedName name="HCS">#REF!</definedName>
    <definedName name="HCU" localSheetId="6">#REF!</definedName>
    <definedName name="HCU">#REF!</definedName>
    <definedName name="HDC" localSheetId="6">#REF!</definedName>
    <definedName name="HDC">#REF!</definedName>
    <definedName name="HDU" localSheetId="6">#REF!</definedName>
    <definedName name="HDU">#REF!</definedName>
    <definedName name="Heä_soá_laép_xaø_H">1.7</definedName>
    <definedName name="heä_soá_sình_laày" localSheetId="6">#REF!</definedName>
    <definedName name="heä_soá_sình_laày">#REF!</definedName>
    <definedName name="Hello" localSheetId="6">#REF!</definedName>
    <definedName name="Hello">#REF!</definedName>
    <definedName name="HHcat" localSheetId="6">#REF!</definedName>
    <definedName name="HHcat">#REF!</definedName>
    <definedName name="HHda" localSheetId="6">#REF!</definedName>
    <definedName name="HHda">#REF!</definedName>
    <definedName name="HHIC" localSheetId="6">#REF!</definedName>
    <definedName name="HHIC">#REF!</definedName>
    <definedName name="HHT" localSheetId="6">#REF!</definedName>
    <definedName name="HHT">#REF!</definedName>
    <definedName name="HiddenRows" localSheetId="6" hidden="1">#REF!</definedName>
    <definedName name="HiddenRows" hidden="1">#REF!</definedName>
    <definedName name="hien" localSheetId="6">#REF!</definedName>
    <definedName name="hien">#REF!</definedName>
    <definedName name="HKE" localSheetId="6">#REF!</definedName>
    <definedName name="HKE">#REF!</definedName>
    <definedName name="HKL" localSheetId="6">#REF!</definedName>
    <definedName name="HKL">#REF!</definedName>
    <definedName name="HKLHI" localSheetId="6">#REF!</definedName>
    <definedName name="HKLHI">#REF!</definedName>
    <definedName name="HKLL" localSheetId="6">#REF!</definedName>
    <definedName name="HKLL">#REF!</definedName>
    <definedName name="HKLLLO" localSheetId="6">#REF!</definedName>
    <definedName name="HKLLLO">#REF!</definedName>
    <definedName name="HLC" localSheetId="6">#REF!</definedName>
    <definedName name="HLC">#REF!</definedName>
    <definedName name="HLIC" localSheetId="6">#REF!</definedName>
    <definedName name="HLIC">#REF!</definedName>
    <definedName name="HLU" localSheetId="6">#REF!</definedName>
    <definedName name="HLU">#REF!</definedName>
    <definedName name="Hoa" localSheetId="6">#REF!</definedName>
    <definedName name="Hoa">#REF!</definedName>
    <definedName name="hoc">55000</definedName>
    <definedName name="HOME_MANP" localSheetId="6">#REF!</definedName>
    <definedName name="HOME_MANP">#REF!</definedName>
    <definedName name="HOMEOFFICE_COST" localSheetId="6">#REF!</definedName>
    <definedName name="HOMEOFFICE_COST">#REF!</definedName>
    <definedName name="HR" localSheetId="6">#REF!</definedName>
    <definedName name="HR">#REF!</definedName>
    <definedName name="HRC" localSheetId="6">#REF!</definedName>
    <definedName name="HRC">#REF!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m" localSheetId="6">#REF!</definedName>
    <definedName name="hsm">#REF!</definedName>
    <definedName name="HSMTC" localSheetId="6">#REF!</definedName>
    <definedName name="HSMTC">#REF!</definedName>
    <definedName name="HSSL" localSheetId="6">#REF!</definedName>
    <definedName name="HSSL">#REF!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ML_CodePage" hidden="1">950</definedName>
    <definedName name="HTML_Control" localSheetId="4"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6">#REF!</definedName>
    <definedName name="HTNC">#REF!</definedName>
    <definedName name="HTS" localSheetId="6">#REF!</definedName>
    <definedName name="HTS">#REF!</definedName>
    <definedName name="HTU" localSheetId="6">#REF!</definedName>
    <definedName name="HTU">#REF!</definedName>
    <definedName name="HTVL" localSheetId="6">#REF!</definedName>
    <definedName name="HTVL">#REF!</definedName>
    <definedName name="huy" localSheetId="4" hidden="1">{"'Sheet1'!$L$16"}</definedName>
    <definedName name="huy" localSheetId="6" hidden="1">{"'Sheet1'!$L$16"}</definedName>
    <definedName name="huy" hidden="1">{"'Sheet1'!$L$16"}</definedName>
    <definedName name="HV" localSheetId="6">#REF!</definedName>
    <definedName name="HV">#REF!</definedName>
    <definedName name="HVBC" localSheetId="6">#REF!</definedName>
    <definedName name="HVBC">#REF!</definedName>
    <definedName name="HVC" localSheetId="6">#REF!</definedName>
    <definedName name="HVC">#REF!</definedName>
    <definedName name="HVL" localSheetId="6">#REF!</definedName>
    <definedName name="HVL">#REF!</definedName>
    <definedName name="HVP" localSheetId="6">#REF!</definedName>
    <definedName name="HVP">#REF!</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inputCosti" localSheetId="6">#REF!</definedName>
    <definedName name="inputCosti">#REF!</definedName>
    <definedName name="inputLf" localSheetId="6">#REF!</definedName>
    <definedName name="inputLf">#REF!</definedName>
    <definedName name="inputWTP" localSheetId="6">#REF!</definedName>
    <definedName name="inputWTP">#REF!</definedName>
    <definedName name="INT" localSheetId="6">#REF!</definedName>
    <definedName name="INT">#REF!</definedName>
    <definedName name="IWTP" localSheetId="6">#REF!</definedName>
    <definedName name="IWTP">#REF!</definedName>
    <definedName name="J.O" localSheetId="6">#REF!</definedName>
    <definedName name="J.O">#REF!</definedName>
    <definedName name="J.O_GT" localSheetId="6">#REF!</definedName>
    <definedName name="J.O_GT">#REF!</definedName>
    <definedName name="j356C8" localSheetId="6">#REF!</definedName>
    <definedName name="j356C8">#REF!</definedName>
    <definedName name="k" localSheetId="6">#REF!</definedName>
    <definedName name="k">#REF!</definedName>
    <definedName name="K_L" localSheetId="6">#REF!</definedName>
    <definedName name="K_L">#REF!</definedName>
    <definedName name="kcong" localSheetId="6">#REF!</definedName>
    <definedName name="kcong">#REF!</definedName>
    <definedName name="khac">2</definedName>
    <definedName name="khanang" localSheetId="6">#REF!</definedName>
    <definedName name="khanang">#REF!</definedName>
    <definedName name="khong" localSheetId="6">#REF!</definedName>
    <definedName name="khong">#REF!</definedName>
    <definedName name="Kiem_tra_trung_ten" localSheetId="6">#REF!</definedName>
    <definedName name="Kiem_tra_trung_ten">#REF!</definedName>
    <definedName name="kkk" localSheetId="6">#REF!</definedName>
    <definedName name="kkk">#REF!</definedName>
    <definedName name="kl" localSheetId="6">#REF!</definedName>
    <definedName name="kl">#REF!</definedName>
    <definedName name="kl_ME" localSheetId="6">#REF!</definedName>
    <definedName name="kl_ME">#REF!</definedName>
    <definedName name="KLC" localSheetId="6">#REF!</definedName>
    <definedName name="KLC">#REF!</definedName>
    <definedName name="kp1ph" localSheetId="6">#REF!</definedName>
    <definedName name="kp1ph">#REF!</definedName>
    <definedName name="KSTK" localSheetId="6">#REF!</definedName>
    <definedName name="KSTK">#REF!</definedName>
    <definedName name="Kte" localSheetId="6">#REF!</definedName>
    <definedName name="Kte">#REF!</definedName>
    <definedName name="l" localSheetId="6">#REF!</definedName>
    <definedName name="l">#REF!</definedName>
    <definedName name="lan" localSheetId="6">#REF!</definedName>
    <definedName name="lan">#REF!</definedName>
    <definedName name="Lcot" localSheetId="6">#REF!</definedName>
    <definedName name="Lcot">#REF!</definedName>
    <definedName name="Lmk" localSheetId="6">#REF!</definedName>
    <definedName name="Lmk">#REF!</definedName>
    <definedName name="LN" localSheetId="6">#REF!</definedName>
    <definedName name="LN">#REF!</definedName>
    <definedName name="Lo" localSheetId="6">#REF!</definedName>
    <definedName name="Lo">#REF!</definedName>
    <definedName name="LRMC" localSheetId="6">#REF!</definedName>
    <definedName name="LRMC">#REF!</definedName>
    <definedName name="M0.4" localSheetId="6">#REF!</definedName>
    <definedName name="M0.4">#REF!</definedName>
    <definedName name="M12ba3p" localSheetId="6">#REF!</definedName>
    <definedName name="M12ba3p">#REF!</definedName>
    <definedName name="M12bb1p" localSheetId="6">#REF!</definedName>
    <definedName name="M12bb1p">#REF!</definedName>
    <definedName name="M12cbnc" localSheetId="6">#REF!</definedName>
    <definedName name="M12cbnc">#REF!</definedName>
    <definedName name="M12cbvl" localSheetId="6">#REF!</definedName>
    <definedName name="M12cbvl">#REF!</definedName>
    <definedName name="M14bb1p" localSheetId="6">#REF!</definedName>
    <definedName name="M14bb1p">#REF!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cbt" localSheetId="6">#REF!</definedName>
    <definedName name="macbt">#REF!</definedName>
    <definedName name="MAJ_CON_EQP" localSheetId="6">#REF!</definedName>
    <definedName name="MAJ_CON_EQP">#REF!</definedName>
    <definedName name="may" localSheetId="6">#REF!</definedName>
    <definedName name="may">#REF!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bn1p" localSheetId="6">#REF!</definedName>
    <definedName name="Mbn1p">#REF!</definedName>
    <definedName name="mc" localSheetId="6">#REF!</definedName>
    <definedName name="mc">#REF!</definedName>
    <definedName name="me" localSheetId="6">#REF!</definedName>
    <definedName name="me">#REF!</definedName>
    <definedName name="Mè_A1" localSheetId="6">#REF!</definedName>
    <definedName name="Mè_A1">#REF!</definedName>
    <definedName name="Mè_A2" localSheetId="6">#REF!</definedName>
    <definedName name="Mè_A2">#REF!</definedName>
    <definedName name="MG_A" localSheetId="6">#REF!</definedName>
    <definedName name="MG_A">#REF!</definedName>
    <definedName name="MN" localSheetId="6">#REF!</definedName>
    <definedName name="MN">#REF!</definedName>
    <definedName name="MTC" localSheetId="6">#REF!</definedName>
    <definedName name="MTC">#REF!</definedName>
    <definedName name="MTCLD" localSheetId="6">#REF!</definedName>
    <definedName name="MTCLD">#REF!</definedName>
    <definedName name="MTMAC12" localSheetId="6">#REF!</definedName>
    <definedName name="MTMAC12">#REF!</definedName>
    <definedName name="MTN" localSheetId="6">#REF!</definedName>
    <definedName name="MTN">#REF!</definedName>
    <definedName name="mtram" localSheetId="6">#REF!</definedName>
    <definedName name="mtram">#REF!</definedName>
    <definedName name="myle" localSheetId="6">#REF!</definedName>
    <definedName name="myle">#REF!</definedName>
    <definedName name="n" localSheetId="6" hidden="1">#REF!</definedName>
    <definedName name="n" hidden="1">#REF!</definedName>
    <definedName name="n1pig" localSheetId="6">#REF!</definedName>
    <definedName name="n1pig">#REF!</definedName>
    <definedName name="n1pind" localSheetId="6">#REF!</definedName>
    <definedName name="n1pind">#REF!</definedName>
    <definedName name="n1ping" localSheetId="6">#REF!</definedName>
    <definedName name="n1ping">#REF!</definedName>
    <definedName name="n1pint" localSheetId="6">#REF!</definedName>
    <definedName name="n1pint">#REF!</definedName>
    <definedName name="Name" localSheetId="6">#REF!</definedName>
    <definedName name="Name">#REF!</definedName>
    <definedName name="nc_btm10" localSheetId="6">#REF!</definedName>
    <definedName name="nc_btm10">#REF!</definedName>
    <definedName name="nc_btm100" localSheetId="6">#REF!</definedName>
    <definedName name="nc_btm100">#REF!</definedName>
    <definedName name="nc1p" localSheetId="6">#REF!</definedName>
    <definedName name="nc1p">#REF!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s" localSheetId="6">#REF!</definedName>
    <definedName name="nccs">#REF!</definedName>
    <definedName name="ncgff" localSheetId="6">#REF!</definedName>
    <definedName name="ncgff">#REF!</definedName>
    <definedName name="NCKT" localSheetId="6">#REF!</definedName>
    <definedName name="NCKT">#REF!</definedName>
    <definedName name="NCLD" localSheetId="6">#REF!</definedName>
    <definedName name="NCLD">#REF!</definedName>
    <definedName name="NCPP" localSheetId="6">#REF!</definedName>
    <definedName name="NCPP">#REF!</definedName>
    <definedName name="nctn" localSheetId="6">#REF!</definedName>
    <definedName name="nctn">#REF!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H" localSheetId="6">#REF!</definedName>
    <definedName name="NH">#REF!</definedName>
    <definedName name="nhfffd" localSheetId="4">{"DZ-TDTB2.XLS","Dcksat.xls"}</definedName>
    <definedName name="nhfffd" localSheetId="6">{"DZ-TDTB2.XLS","Dcksat.xls"}</definedName>
    <definedName name="nhfffd">{"DZ-TDTB2.XLS","Dcksat.xls"}</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1p" localSheetId="6">#REF!</definedName>
    <definedName name="nignc1p">#REF!</definedName>
    <definedName name="nigvl1p" localSheetId="6">#REF!</definedName>
    <definedName name="nigvl1p">#REF!</definedName>
    <definedName name="nin" localSheetId="6">#REF!</definedName>
    <definedName name="nin">#REF!</definedName>
    <definedName name="nin14nc3p" localSheetId="6">#REF!</definedName>
    <definedName name="nin14nc3p">#REF!</definedName>
    <definedName name="nin14vl3p" localSheetId="6">#REF!</definedName>
    <definedName name="nin14vl3p">#REF!</definedName>
    <definedName name="nin1903p" localSheetId="6">#REF!</definedName>
    <definedName name="nin1903p">#REF!</definedName>
    <definedName name="nin190nc3p" localSheetId="6">#REF!</definedName>
    <definedName name="nin190nc3p">#REF!</definedName>
    <definedName name="nin190vl3p" localSheetId="6">#REF!</definedName>
    <definedName name="nin190vl3p">#REF!</definedName>
    <definedName name="nin2903p" localSheetId="6">#REF!</definedName>
    <definedName name="nin2903p">#REF!</definedName>
    <definedName name="nin290nc3p" localSheetId="6">#REF!</definedName>
    <definedName name="nin290nc3p">#REF!</definedName>
    <definedName name="nin290vl3p" localSheetId="6">#REF!</definedName>
    <definedName name="nin290vl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1p" localSheetId="6">#REF!</definedName>
    <definedName name="nindnc1p">#REF!</definedName>
    <definedName name="nindnc3p" localSheetId="6">#REF!</definedName>
    <definedName name="nindnc3p">#REF!</definedName>
    <definedName name="nindvl1p" localSheetId="6">#REF!</definedName>
    <definedName name="nindvl1p">#REF!</definedName>
    <definedName name="nindvl3p" localSheetId="6">#REF!</definedName>
    <definedName name="nindvl3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3p" localSheetId="6">#REF!</definedName>
    <definedName name="ninnc3p">#REF!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l3p" localSheetId="6">#REF!</definedName>
    <definedName name="ninvl3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nc3p" localSheetId="6">#REF!</definedName>
    <definedName name="nlnc3p">#REF!</definedName>
    <definedName name="nlnc3pha" localSheetId="6">#REF!</definedName>
    <definedName name="nlnc3pha">#REF!</definedName>
    <definedName name="NLTK1p" localSheetId="6">#REF!</definedName>
    <definedName name="NLTK1p">#REF!</definedName>
    <definedName name="nlvl3p" localSheetId="6">#REF!</definedName>
    <definedName name="nlvl3p">#REF!</definedName>
    <definedName name="nn1p" localSheetId="6">#REF!</definedName>
    <definedName name="nn1p">#REF!</definedName>
    <definedName name="nn3p" localSheetId="6">#REF!</definedName>
    <definedName name="nn3p">#REF!</definedName>
    <definedName name="nnnc3p" localSheetId="6">#REF!</definedName>
    <definedName name="nnnc3p">#REF!</definedName>
    <definedName name="nnvl3p" localSheetId="6">#REF!</definedName>
    <definedName name="nnvl3p">#REF!</definedName>
    <definedName name="No" localSheetId="6">#REF!</definedName>
    <definedName name="No">#REF!</definedName>
    <definedName name="nsc" localSheetId="6">#REF!</definedName>
    <definedName name="nsc">#REF!</definedName>
    <definedName name="nsk" localSheetId="6">#REF!</definedName>
    <definedName name="nsk">#REF!</definedName>
    <definedName name="O_M" localSheetId="6">#REF!</definedName>
    <definedName name="O_M">#REF!</definedName>
    <definedName name="OD" localSheetId="6">#REF!</definedName>
    <definedName name="OD">#REF!</definedName>
    <definedName name="ODC" localSheetId="6">#REF!</definedName>
    <definedName name="ODC">#REF!</definedName>
    <definedName name="ODS" localSheetId="6">#REF!</definedName>
    <definedName name="ODS">#REF!</definedName>
    <definedName name="ODU" localSheetId="6">#REF!</definedName>
    <definedName name="ODU">#REF!</definedName>
    <definedName name="OM" localSheetId="6">#REF!</definedName>
    <definedName name="OM">#REF!</definedName>
    <definedName name="OMC" localSheetId="6">#REF!</definedName>
    <definedName name="OMC">#REF!</definedName>
    <definedName name="OME" localSheetId="6">#REF!</definedName>
    <definedName name="OME">#REF!</definedName>
    <definedName name="OMW" localSheetId="6">#REF!</definedName>
    <definedName name="OMW">#REF!</definedName>
    <definedName name="OOM" localSheetId="6">#REF!</definedName>
    <definedName name="OOM">#REF!</definedName>
    <definedName name="ophom" localSheetId="6">#REF!</definedName>
    <definedName name="ophom">#REF!</definedName>
    <definedName name="ORD" localSheetId="6">#REF!</definedName>
    <definedName name="ORD">#REF!</definedName>
    <definedName name="OrderTable" localSheetId="6" hidden="1">#REF!</definedName>
    <definedName name="OrderTable" hidden="1">#REF!</definedName>
    <definedName name="ORF" localSheetId="6">#REF!</definedName>
    <definedName name="ORF">#REF!</definedName>
    <definedName name="PA" localSheetId="6">#REF!</definedName>
    <definedName name="PA">#REF!</definedName>
    <definedName name="PChe" localSheetId="6">#REF!</definedName>
    <definedName name="PChe">#REF!</definedName>
    <definedName name="PHC" localSheetId="6">#REF!</definedName>
    <definedName name="PHC">#REF!</definedName>
    <definedName name="Phone" localSheetId="6">#REF!</definedName>
    <definedName name="Phone">#REF!</definedName>
    <definedName name="phu_luc_vua" localSheetId="6">#REF!</definedName>
    <definedName name="phu_luc_vua">#REF!</definedName>
    <definedName name="PK" localSheetId="6">#REF!</definedName>
    <definedName name="PK">#REF!</definedName>
    <definedName name="PRC" localSheetId="6">#REF!</definedName>
    <definedName name="PRC">#REF!</definedName>
    <definedName name="PRICE" localSheetId="6">#REF!</definedName>
    <definedName name="PRICE">#REF!</definedName>
    <definedName name="PRICE1" localSheetId="6">#REF!</definedName>
    <definedName name="PRICE1">#REF!</definedName>
    <definedName name="Prin1" localSheetId="6">#REF!</definedName>
    <definedName name="Prin1">#REF!</definedName>
    <definedName name="Prin10" localSheetId="6">#REF!</definedName>
    <definedName name="Prin10">#REF!</definedName>
    <definedName name="Prin11" localSheetId="6">#REF!</definedName>
    <definedName name="Prin11">#REF!</definedName>
    <definedName name="Prin12" localSheetId="6">#REF!</definedName>
    <definedName name="Prin12">#REF!</definedName>
    <definedName name="Prin15" localSheetId="6">#REF!</definedName>
    <definedName name="Prin15">#REF!</definedName>
    <definedName name="Prin16" localSheetId="6">#REF!</definedName>
    <definedName name="Prin16">#REF!</definedName>
    <definedName name="Prin18" localSheetId="6">#REF!</definedName>
    <definedName name="Prin18">#REF!</definedName>
    <definedName name="Prin2" localSheetId="6">#REF!</definedName>
    <definedName name="Prin2">#REF!</definedName>
    <definedName name="Prin20" localSheetId="6">#REF!</definedName>
    <definedName name="Prin20">#REF!</definedName>
    <definedName name="Prin21" localSheetId="6">#REF!</definedName>
    <definedName name="Prin21">#REF!</definedName>
    <definedName name="Prin3" localSheetId="6">#REF!</definedName>
    <definedName name="Prin3">#REF!</definedName>
    <definedName name="Prin4" localSheetId="6">#REF!</definedName>
    <definedName name="Prin4">#REF!</definedName>
    <definedName name="Prin5" localSheetId="6">#REF!</definedName>
    <definedName name="Prin5">#REF!</definedName>
    <definedName name="Prin6" localSheetId="6">#REF!</definedName>
    <definedName name="Prin6">#REF!</definedName>
    <definedName name="Prin7" localSheetId="6">#REF!</definedName>
    <definedName name="Prin7">#REF!</definedName>
    <definedName name="Prin8" localSheetId="6">#REF!</definedName>
    <definedName name="Prin8">#REF!</definedName>
    <definedName name="Prin9" localSheetId="6">#REF!</definedName>
    <definedName name="Prin9">#REF!</definedName>
    <definedName name="_xlnm.Print_Area" localSheetId="4">'Bieu giao von DT'!$A$1:$BE$113</definedName>
    <definedName name="_xlnm.Print_Area" localSheetId="0">'Bieu SN'!$A$4:$Q$12</definedName>
    <definedName name="_xlnm.Print_Area" localSheetId="1">'Chi tieu NQ10'!$A$1:$V$49</definedName>
    <definedName name="_xlnm.Print_Area" localSheetId="2">'Chi tieu theo CT'!$A$1:$J$157</definedName>
    <definedName name="_xlnm.Print_Area" localSheetId="7">'DM chua PD'!$A$10:$AC$373</definedName>
    <definedName name="_xlnm.Print_Area" localSheetId="8">'DM du kien Dieu chinh'!$A$1:$AI$417</definedName>
    <definedName name="_xlnm.Print_Area" localSheetId="5">ĐT!$A$1:$AX$34</definedName>
    <definedName name="_xlnm.Print_Area" localSheetId="6">SN!$A$1:$BK$31</definedName>
    <definedName name="_xlnm.Print_Area" localSheetId="3">'TH Dự án, nội dung'!$A$1:$P$137</definedName>
    <definedName name="_xlnm.Print_Area">#REF!</definedName>
    <definedName name="_xlnm.Print_Titles" localSheetId="4">'Bieu giao von DT'!$6:$9</definedName>
    <definedName name="_xlnm.Print_Titles" localSheetId="0">'Bieu SN'!$A:$B,'Bieu SN'!$5:$8</definedName>
    <definedName name="_xlnm.Print_Titles" localSheetId="1">'Chi tieu NQ10'!$5:$6</definedName>
    <definedName name="_xlnm.Print_Titles" localSheetId="2">'Chi tieu theo CT'!$5:$7</definedName>
    <definedName name="_xlnm.Print_Titles" localSheetId="7">'DM chua PD'!$5:$9</definedName>
    <definedName name="_xlnm.Print_Titles" localSheetId="5">ĐT!$6:$10</definedName>
    <definedName name="_xlnm.Print_Titles" localSheetId="6">SN!$5:$9</definedName>
    <definedName name="_xlnm.Print_Titles" localSheetId="3">'TH Dự án, nội dung'!$A:$B,'TH Dự án, nội dung'!$5:$12</definedName>
    <definedName name="_xlnm.Print_Titles">#REF!</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A1" localSheetId="6">#REF!</definedName>
    <definedName name="PT_A1">#REF!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dg_cong" localSheetId="6">#REF!</definedName>
    <definedName name="ptdg_cong">#REF!</definedName>
    <definedName name="ptdg_duong" localSheetId="6">#REF!</definedName>
    <definedName name="ptdg_duong">#REF!</definedName>
    <definedName name="pvd" localSheetId="6">#REF!</definedName>
    <definedName name="pvd">#REF!</definedName>
    <definedName name="qtdm" localSheetId="6">#REF!</definedName>
    <definedName name="qtdm">#REF!</definedName>
    <definedName name="Ra" localSheetId="6">#REF!</definedName>
    <definedName name="Ra">#REF!</definedName>
    <definedName name="ra11p" localSheetId="6">#REF!</definedName>
    <definedName name="ra11p">#REF!</definedName>
    <definedName name="ra13p" localSheetId="6">#REF!</definedName>
    <definedName name="ra13p">#REF!</definedName>
    <definedName name="Racot" localSheetId="6">#REF!</definedName>
    <definedName name="Racot">#REF!</definedName>
    <definedName name="Radam" localSheetId="6">#REF!</definedName>
    <definedName name="Radam">#REF!</definedName>
    <definedName name="rate">14000</definedName>
    <definedName name="RCArea" localSheetId="6" hidden="1">#REF!</definedName>
    <definedName name="RCArea" hidden="1">#REF!</definedName>
    <definedName name="RCF" localSheetId="6">#REF!</definedName>
    <definedName name="RCF">#REF!</definedName>
    <definedName name="RCKM" localSheetId="6">#REF!</definedName>
    <definedName name="RCKM">#REF!</definedName>
    <definedName name="RDEC" localSheetId="6">#REF!</definedName>
    <definedName name="RDEC">#REF!</definedName>
    <definedName name="RDEFF" localSheetId="6">#REF!</definedName>
    <definedName name="RDEFF">#REF!</definedName>
    <definedName name="RDFC" localSheetId="6">#REF!</definedName>
    <definedName name="RDFC">#REF!</definedName>
    <definedName name="RDFU" localSheetId="6">#REF!</definedName>
    <definedName name="RDFU">#REF!</definedName>
    <definedName name="RDLIF" localSheetId="6">#REF!</definedName>
    <definedName name="RDLIF">#REF!</definedName>
    <definedName name="RDOM" localSheetId="6">#REF!</definedName>
    <definedName name="RDOM">#REF!</definedName>
    <definedName name="rdpcf" localSheetId="6">#REF!</definedName>
    <definedName name="rdpcf">#REF!</definedName>
    <definedName name="RDRC" localSheetId="6">#REF!</definedName>
    <definedName name="RDRC">#REF!</definedName>
    <definedName name="RDRF" localSheetId="6">#REF!</definedName>
    <definedName name="RDRF">#REF!</definedName>
    <definedName name="_xlnm.Recorder" localSheetId="6">#REF!</definedName>
    <definedName name="_xlnm.Recorder">#REF!</definedName>
    <definedName name="RECOUT">#N/A</definedName>
    <definedName name="REG" localSheetId="6">#REF!</definedName>
    <definedName name="REG">#REF!</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GLIF" localSheetId="6">#REF!</definedName>
    <definedName name="RGLIF">#REF!</definedName>
    <definedName name="RHEC" localSheetId="6">#REF!</definedName>
    <definedName name="RHEC">#REF!</definedName>
    <definedName name="RHEFF" localSheetId="6">#REF!</definedName>
    <definedName name="RHEFF">#REF!</definedName>
    <definedName name="RHHC" localSheetId="6">#REF!</definedName>
    <definedName name="RHHC">#REF!</definedName>
    <definedName name="RHLIF" localSheetId="6">#REF!</definedName>
    <definedName name="RHLIF">#REF!</definedName>
    <definedName name="RHOM" localSheetId="6">#REF!</definedName>
    <definedName name="RHOM">#REF!</definedName>
    <definedName name="RIR" localSheetId="6">#REF!</definedName>
    <definedName name="RIR">#REF!</definedName>
    <definedName name="RLF" localSheetId="6">#REF!</definedName>
    <definedName name="RLF">#REF!</definedName>
    <definedName name="RLKM" localSheetId="6">#REF!</definedName>
    <definedName name="RLKM">#REF!</definedName>
    <definedName name="RLL" localSheetId="6">#REF!</definedName>
    <definedName name="RLL">#REF!</definedName>
    <definedName name="RLOM" localSheetId="6">#REF!</definedName>
    <definedName name="RLOM">#REF!</definedName>
    <definedName name="Rn" localSheetId="6">#REF!</definedName>
    <definedName name="Rn">#REF!</definedName>
    <definedName name="Rncot" localSheetId="6">#REF!</definedName>
    <definedName name="Rncot">#REF!</definedName>
    <definedName name="Rndam" localSheetId="6">#REF!</definedName>
    <definedName name="Rndam">#REF!</definedName>
    <definedName name="RPHEC" localSheetId="6">#REF!</definedName>
    <definedName name="RPHEC">#REF!</definedName>
    <definedName name="RPHLIF" localSheetId="6">#REF!</definedName>
    <definedName name="RPHLIF">#REF!</definedName>
    <definedName name="RPHOM" localSheetId="6">#REF!</definedName>
    <definedName name="RPHOM">#REF!</definedName>
    <definedName name="RPHPC" localSheetId="6">#REF!</definedName>
    <definedName name="RPHPC">#REF!</definedName>
    <definedName name="RSBC" localSheetId="6">#REF!</definedName>
    <definedName name="RSBC">#REF!</definedName>
    <definedName name="RSBLIF" localSheetId="6">#REF!</definedName>
    <definedName name="RSBLIF">#REF!</definedName>
    <definedName name="RSIC" localSheetId="6">#REF!</definedName>
    <definedName name="RSIC">#REF!</definedName>
    <definedName name="RSIN" localSheetId="6">#REF!</definedName>
    <definedName name="RSIN">#REF!</definedName>
    <definedName name="RSLIF" localSheetId="6">#REF!</definedName>
    <definedName name="RSLIF">#REF!</definedName>
    <definedName name="RSOM" localSheetId="6">#REF!</definedName>
    <definedName name="RSOM">#REF!</definedName>
    <definedName name="RSPI" localSheetId="6">#REF!</definedName>
    <definedName name="RSPI">#REF!</definedName>
    <definedName name="RSSC" localSheetId="6">#REF!</definedName>
    <definedName name="RSSC">#REF!</definedName>
    <definedName name="RWTPhi" localSheetId="6">#REF!</definedName>
    <definedName name="RWTPhi">#REF!</definedName>
    <definedName name="RWTPlo" localSheetId="6">#REF!</definedName>
    <definedName name="RWTPlo">#REF!</definedName>
    <definedName name="sand" localSheetId="6">#REF!</definedName>
    <definedName name="sand">#REF!</definedName>
    <definedName name="SCH" localSheetId="6">#REF!</definedName>
    <definedName name="SCH">#REF!</definedName>
    <definedName name="SDMONG" localSheetId="6">#REF!</definedName>
    <definedName name="SDMONG">#REF!</definedName>
    <definedName name="Sheet1" localSheetId="6">#REF!</definedName>
    <definedName name="Sheet1">#REF!</definedName>
    <definedName name="sho" localSheetId="6">#REF!</definedName>
    <definedName name="sho">#REF!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othutu" localSheetId="6">#REF!</definedName>
    <definedName name="Sothutu">#REF!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tart" localSheetId="6">#REF!</definedName>
    <definedName name="start">#REF!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tate" localSheetId="6">#REF!</definedName>
    <definedName name="State">#REF!</definedName>
    <definedName name="Stt" localSheetId="6">#REF!</definedName>
    <definedName name="Stt">#REF!</definedName>
    <definedName name="su" localSheetId="6">#REF!</definedName>
    <definedName name="su">#REF!</definedName>
    <definedName name="sub" localSheetId="6">#REF!</definedName>
    <definedName name="sub">#REF!</definedName>
    <definedName name="SUL" localSheetId="6">#REF!</definedName>
    <definedName name="SUL">#REF!</definedName>
    <definedName name="SUMITOMO" localSheetId="6">#REF!</definedName>
    <definedName name="SUMITOMO">#REF!</definedName>
    <definedName name="SUMITOMO_GT" localSheetId="6">#REF!</definedName>
    <definedName name="SUMITOMO_GT">#REF!</definedName>
    <definedName name="SUMMARY" localSheetId="6">#REF!</definedName>
    <definedName name="SUMMARY">#REF!</definedName>
    <definedName name="sur" localSheetId="6">#REF!</definedName>
    <definedName name="sur">#REF!</definedName>
    <definedName name="t101p" localSheetId="6">#REF!</definedName>
    <definedName name="t101p">#REF!</definedName>
    <definedName name="t103p" localSheetId="6">#REF!</definedName>
    <definedName name="t103p">#REF!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41p" localSheetId="6">#REF!</definedName>
    <definedName name="t141p">#REF!</definedName>
    <definedName name="t143p" localSheetId="6">#REF!</definedName>
    <definedName name="t143p">#REF!</definedName>
    <definedName name="t14nc3p" localSheetId="6">#REF!</definedName>
    <definedName name="t14nc3p">#REF!</definedName>
    <definedName name="t14vl3p" localSheetId="6">#REF!</definedName>
    <definedName name="t14vl3p">#REF!</definedName>
    <definedName name="taun" localSheetId="6">#REF!</definedName>
    <definedName name="taun">#REF!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p" localSheetId="6">#REF!</definedName>
    <definedName name="td1p">#REF!</definedName>
    <definedName name="td3p" localSheetId="6">#REF!</definedName>
    <definedName name="td3p">#REF!</definedName>
    <definedName name="TDDAKT" localSheetId="6">#REF!</definedName>
    <definedName name="TDDAKT">#REF!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DT" localSheetId="6">#REF!</definedName>
    <definedName name="TDTDT">#REF!</definedName>
    <definedName name="TDTKKT" localSheetId="6">#REF!</definedName>
    <definedName name="TDTKK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goi" localSheetId="6">#REF!</definedName>
    <definedName name="Tengoi">#REF!</definedName>
    <definedName name="tenvung" localSheetId="6">#REF!</definedName>
    <definedName name="tenvung">#REF!</definedName>
    <definedName name="thai" localSheetId="6">#REF!</definedName>
    <definedName name="thai">#REF!</definedName>
    <definedName name="Thang_Long" localSheetId="6">#REF!</definedName>
    <definedName name="Thang_Long">#REF!</definedName>
    <definedName name="Thang_Long_GT" localSheetId="6">#REF!</definedName>
    <definedName name="Thang_Long_GT">#REF!</definedName>
    <definedName name="thanh" localSheetId="6">#REF!</definedName>
    <definedName name="thanh">#REF!</definedName>
    <definedName name="Thanh_CT" localSheetId="6">#REF!</definedName>
    <definedName name="Thanh_CT">#REF!</definedName>
    <definedName name="THchon" localSheetId="6">#REF!</definedName>
    <definedName name="THchon">#REF!</definedName>
    <definedName name="thdt" localSheetId="6">#REF!</definedName>
    <definedName name="thdt">#REF!</definedName>
    <definedName name="thep" localSheetId="6">#REF!</definedName>
    <definedName name="thep">#REF!</definedName>
    <definedName name="THEP_D32" localSheetId="6">#REF!</definedName>
    <definedName name="THEP_D32">#REF!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op" localSheetId="6">#REF!</definedName>
    <definedName name="thop">#REF!</definedName>
    <definedName name="thtt" localSheetId="6">#REF!</definedName>
    <definedName name="thtt">#REF!</definedName>
    <definedName name="thue">6</definedName>
    <definedName name="TI" localSheetId="6">#REF!</definedName>
    <definedName name="TI">#REF!</definedName>
    <definedName name="Tien" localSheetId="6">#REF!</definedName>
    <definedName name="Tien">#REF!</definedName>
    <definedName name="Tim_lan_xuat_hien" localSheetId="6">#REF!</definedName>
    <definedName name="Tim_lan_xuat_hien">#REF!</definedName>
    <definedName name="tim_xuat_hien" localSheetId="6">#REF!</definedName>
    <definedName name="tim_xuat_hien">#REF!</definedName>
    <definedName name="TITAN" localSheetId="6">#REF!</definedName>
    <definedName name="TITAN">#REF!</definedName>
    <definedName name="TK" localSheetId="6">#REF!</definedName>
    <definedName name="TK">#REF!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MDT1" localSheetId="6">#REF!</definedName>
    <definedName name="TMDT1">#REF!</definedName>
    <definedName name="TMDT2" localSheetId="6">#REF!</definedName>
    <definedName name="TMDT2">#REF!</definedName>
    <definedName name="TMDTmoi" localSheetId="6">#REF!</definedName>
    <definedName name="TMDTmoi">#REF!</definedName>
    <definedName name="TN" localSheetId="6">#REF!</definedName>
    <definedName name="TN">#REF!</definedName>
    <definedName name="Tonmai" localSheetId="6">#REF!</definedName>
    <definedName name="Tonmai">#REF!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_VAT_LIEU" localSheetId="6">#REF!</definedName>
    <definedName name="TRA_VAT_LIEU">#REF!</definedName>
    <definedName name="TRA_VL" localSheetId="6">#REF!</definedName>
    <definedName name="TRA_VL">#REF!</definedName>
    <definedName name="TRADE2" localSheetId="6">#REF!</definedName>
    <definedName name="TRADE2">#REF!</definedName>
    <definedName name="TRAVL" localSheetId="6">#REF!</definedName>
    <definedName name="TRAVL">#REF!</definedName>
    <definedName name="Trô_P1" localSheetId="6">#REF!</definedName>
    <definedName name="Trô_P1">#REF!</definedName>
    <definedName name="Trô_P10" localSheetId="6">#REF!</definedName>
    <definedName name="Trô_P10">#REF!</definedName>
    <definedName name="Trô_P11" localSheetId="6">#REF!</definedName>
    <definedName name="Trô_P11">#REF!</definedName>
    <definedName name="Trô_P2" localSheetId="6">#REF!</definedName>
    <definedName name="Trô_P2">#REF!</definedName>
    <definedName name="Trô_P3" localSheetId="6">#REF!</definedName>
    <definedName name="Trô_P3">#REF!</definedName>
    <definedName name="Trô_P4" localSheetId="6">#REF!</definedName>
    <definedName name="Trô_P4">#REF!</definedName>
    <definedName name="Trô_P5" localSheetId="6">#REF!</definedName>
    <definedName name="Trô_P5">#REF!</definedName>
    <definedName name="Trô_P6" localSheetId="6">#REF!</definedName>
    <definedName name="Trô_P6">#REF!</definedName>
    <definedName name="Trô_P7" localSheetId="6">#REF!</definedName>
    <definedName name="Trô_P7">#REF!</definedName>
    <definedName name="Trô_P8" localSheetId="6">#REF!</definedName>
    <definedName name="Trô_P8">#REF!</definedName>
    <definedName name="Trô_P9" localSheetId="6">#REF!</definedName>
    <definedName name="Trô_P9">#REF!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Cto" localSheetId="6">#REF!</definedName>
    <definedName name="TTCto">#REF!</definedName>
    <definedName name="TTDZ" localSheetId="6">#REF!</definedName>
    <definedName name="TTDZ">#REF!</definedName>
    <definedName name="TTDZ04" localSheetId="6">#REF!</definedName>
    <definedName name="TTDZ04">#REF!</definedName>
    <definedName name="tthi" localSheetId="6">#REF!</definedName>
    <definedName name="tthi">#REF!</definedName>
    <definedName name="ttronmk" localSheetId="6">#REF!</definedName>
    <definedName name="ttronmk">#REF!</definedName>
    <definedName name="TTVAn5" localSheetId="6">#REF!</definedName>
    <definedName name="TTVAn5">#REF!</definedName>
    <definedName name="Tuong_dau_HD" localSheetId="6">#REF!</definedName>
    <definedName name="Tuong_dau_HD">#REF!</definedName>
    <definedName name="Tuvan" localSheetId="6">#REF!</definedName>
    <definedName name="Tuvan">#REF!</definedName>
    <definedName name="tv75nc" localSheetId="6">#REF!</definedName>
    <definedName name="tv75nc">#REF!</definedName>
    <definedName name="tv75vl" localSheetId="6">#REF!</definedName>
    <definedName name="tv75vl">#REF!</definedName>
    <definedName name="TVGS" localSheetId="6">#REF!</definedName>
    <definedName name="TVGS">#REF!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NL" localSheetId="6">#REF!</definedName>
    <definedName name="UNL">#REF!</definedName>
    <definedName name="upnoc" localSheetId="6">#REF!</definedName>
    <definedName name="upnoc">#REF!</definedName>
    <definedName name="usd" localSheetId="6">#REF!</definedName>
    <definedName name="usd">#REF!</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RIINST" localSheetId="6">#REF!</definedName>
    <definedName name="VARIINST">#REF!</definedName>
    <definedName name="VARIPURC" localSheetId="6">#REF!</definedName>
    <definedName name="VARIPURC">#REF!</definedName>
    <definedName name="vat">5</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 localSheetId="6">#REF!</definedName>
    <definedName name="vc">#REF!</definedName>
    <definedName name="vcbo1" localSheetId="4" hidden="1">{"'Sheet1'!$L$16"}</definedName>
    <definedName name="vcbo1" localSheetId="6" hidden="1">{"'Sheet1'!$L$16"}</definedName>
    <definedName name="vcbo1" hidden="1">{"'Sheet1'!$L$16"}</definedName>
    <definedName name="vcc" localSheetId="6">#REF!</definedName>
    <definedName name="vcc">#REF!</definedName>
    <definedName name="vccot" localSheetId="6">#REF!</definedName>
    <definedName name="vccot">#REF!</definedName>
    <definedName name="vccot35" localSheetId="6">#REF!</definedName>
    <definedName name="vccot35">#REF!</definedName>
    <definedName name="vcd" localSheetId="6">#REF!</definedName>
    <definedName name="vcd">#REF!</definedName>
    <definedName name="vcdc" localSheetId="6">#REF!</definedName>
    <definedName name="vcdc">#REF!</definedName>
    <definedName name="vcdungcu35" localSheetId="6">#REF!</definedName>
    <definedName name="vcdungcu35">#REF!</definedName>
    <definedName name="VCHT" localSheetId="6">#REF!</definedName>
    <definedName name="VCHT">#REF!</definedName>
    <definedName name="vcn" localSheetId="6">#REF!</definedName>
    <definedName name="vcn">#REF!</definedName>
    <definedName name="vcsat35" localSheetId="6">#REF!</definedName>
    <definedName name="vcsat35">#REF!</definedName>
    <definedName name="vct" localSheetId="6">#REF!</definedName>
    <definedName name="vct">#REF!</definedName>
    <definedName name="VCTT" localSheetId="6">#REF!</definedName>
    <definedName name="VCTT">#REF!</definedName>
    <definedName name="vcxi" localSheetId="6">#REF!</definedName>
    <definedName name="vcxi">#REF!</definedName>
    <definedName name="vd3p" localSheetId="6">#REF!</definedName>
    <definedName name="vd3p">#REF!</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1p" localSheetId="6">#REF!</definedName>
    <definedName name="vl1p">#REF!</definedName>
    <definedName name="vl3p" localSheetId="6">#REF!</definedName>
    <definedName name="vl3p">#REF!</definedName>
    <definedName name="vldn400" localSheetId="6">#REF!</definedName>
    <definedName name="vldn400">#REF!</definedName>
    <definedName name="vldn600" localSheetId="6">#REF!</definedName>
    <definedName name="vldn600">#REF!</definedName>
    <definedName name="vltram" localSheetId="6">#REF!</definedName>
    <definedName name="vltram">#REF!</definedName>
    <definedName name="vr3p" localSheetId="6">#REF!</definedName>
    <definedName name="vr3p">#REF!</definedName>
    <definedName name="vung" localSheetId="6">#REF!</definedName>
    <definedName name="vung">#REF!</definedName>
    <definedName name="W" localSheetId="6">#REF!</definedName>
    <definedName name="W">#REF!</definedName>
    <definedName name="wrn.chi._.tiÆt." localSheetId="4" hidden="1">{#N/A,#N/A,FALSE,"Chi tiÆt"}</definedName>
    <definedName name="wrn.chi._.tiÆt." localSheetId="6" hidden="1">{#N/A,#N/A,FALSE,"Chi tiÆt"}</definedName>
    <definedName name="wrn.chi._.tiÆt." hidden="1">{#N/A,#N/A,FALSE,"Chi tiÆt"}</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 localSheetId="6">#REF!</definedName>
    <definedName name="X">#REF!</definedName>
    <definedName name="x1pind" localSheetId="6">#REF!</definedName>
    <definedName name="x1pind">#REF!</definedName>
    <definedName name="x1ping" localSheetId="6">#REF!</definedName>
    <definedName name="x1ping">#REF!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tnc" localSheetId="6">#REF!</definedName>
    <definedName name="xfcotnc">#REF!</definedName>
    <definedName name="xfcotvl" localSheetId="6">#REF!</definedName>
    <definedName name="xfcot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 localSheetId="6">#REF!</definedName>
    <definedName name="xi">#REF!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3p" localSheetId="6">#REF!</definedName>
    <definedName name="xignc3p">#REF!</definedName>
    <definedName name="xigvl3p" localSheetId="6">#REF!</definedName>
    <definedName name="xigvl3p">#REF!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2903p" localSheetId="6">#REF!</definedName>
    <definedName name="xin2903p">#REF!</definedName>
    <definedName name="xin290nc3p" localSheetId="6">#REF!</definedName>
    <definedName name="xin290nc3p">#REF!</definedName>
    <definedName name="xin290vl3p" localSheetId="6">#REF!</definedName>
    <definedName name="xin290vl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3p" localSheetId="6">#REF!</definedName>
    <definedName name="xinnc3p">#REF!</definedName>
    <definedName name="xint1p" localSheetId="6">#REF!</definedName>
    <definedName name="xint1p">#REF!</definedName>
    <definedName name="xinvl3p" localSheetId="6">#REF!</definedName>
    <definedName name="xinvl3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2nc3p" localSheetId="6">#REF!</definedName>
    <definedName name="xit2nc3p">#REF!</definedName>
    <definedName name="xit2vl3p" localSheetId="6">#REF!</definedName>
    <definedName name="xit2vl3p">#REF!</definedName>
    <definedName name="xit3p" localSheetId="6">#REF!</definedName>
    <definedName name="xit3p">#REF!</definedName>
    <definedName name="xitnc3p" localSheetId="6">#REF!</definedName>
    <definedName name="xitnc3p">#REF!</definedName>
    <definedName name="xitvl3p" localSheetId="6">#REF!</definedName>
    <definedName name="xitvl3p">#REF!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 localSheetId="6">#REF!</definedName>
    <definedName name="xl">#REF!</definedName>
    <definedName name="xlc" localSheetId="6">#REF!</definedName>
    <definedName name="xlc">#REF!</definedName>
    <definedName name="xld1.4" localSheetId="6">#REF!</definedName>
    <definedName name="xld1.4">#REF!</definedName>
    <definedName name="xlk" localSheetId="6">#REF!</definedName>
    <definedName name="xlk">#REF!</definedName>
    <definedName name="xlk1.4" localSheetId="6">#REF!</definedName>
    <definedName name="xlk1.4">#REF!</definedName>
    <definedName name="XLP" localSheetId="6">#REF!</definedName>
    <definedName name="XLP">#REF!</definedName>
    <definedName name="xmcax" localSheetId="6">#REF!</definedName>
    <definedName name="xmcax">#REF!</definedName>
    <definedName name="xn" localSheetId="6">#REF!</definedName>
    <definedName name="xn">#REF!</definedName>
    <definedName name="YR0" localSheetId="6">#REF!</definedName>
    <definedName name="YR0">#REF!</definedName>
    <definedName name="YRP" localSheetId="6">#REF!</definedName>
    <definedName name="YRP">#REF!</definedName>
    <definedName name="Z" localSheetId="6">#REF!</definedName>
    <definedName name="Z">#REF!</definedName>
    <definedName name="Zip" localSheetId="6">#REF!</definedName>
    <definedName name="Zip">#REF!</definedName>
    <definedName name="ZYX" localSheetId="6">#REF!</definedName>
    <definedName name="ZYX">#REF!</definedName>
    <definedName name="ZZZ" localSheetId="6">#REF!</definedName>
    <definedName name="ZZZ">#REF!</definedName>
  </definedNames>
  <calcPr calcId="144525"/>
</workbook>
</file>

<file path=xl/calcChain.xml><?xml version="1.0" encoding="utf-8"?>
<calcChain xmlns="http://schemas.openxmlformats.org/spreadsheetml/2006/main">
  <c r="A3" i="12" l="1"/>
  <c r="A3" i="1"/>
  <c r="A3" i="17"/>
  <c r="A3" i="16"/>
  <c r="C136" i="17" l="1"/>
  <c r="C135" i="17"/>
  <c r="C134" i="17"/>
  <c r="C133" i="17"/>
  <c r="C132" i="17"/>
  <c r="N131" i="17"/>
  <c r="M131" i="17"/>
  <c r="L131" i="17"/>
  <c r="K131" i="17"/>
  <c r="J131" i="17"/>
  <c r="I131" i="17"/>
  <c r="H131" i="17"/>
  <c r="G131" i="17"/>
  <c r="F131" i="17"/>
  <c r="E131" i="17"/>
  <c r="D131" i="17"/>
  <c r="C130" i="17"/>
  <c r="C128" i="17" s="1"/>
  <c r="C129" i="17"/>
  <c r="N128" i="17"/>
  <c r="M128" i="17"/>
  <c r="L128" i="17"/>
  <c r="K128" i="17"/>
  <c r="J128" i="17"/>
  <c r="I128" i="17"/>
  <c r="H128" i="17"/>
  <c r="G128" i="17"/>
  <c r="F128" i="17"/>
  <c r="E128" i="17"/>
  <c r="D128" i="17"/>
  <c r="C127" i="17"/>
  <c r="C126" i="17"/>
  <c r="C125" i="17"/>
  <c r="C124" i="17"/>
  <c r="C123" i="17"/>
  <c r="N122" i="17"/>
  <c r="M122" i="17"/>
  <c r="L122" i="17"/>
  <c r="K122" i="17"/>
  <c r="J122" i="17"/>
  <c r="I122" i="17"/>
  <c r="H122" i="17"/>
  <c r="G122" i="17"/>
  <c r="F122" i="17"/>
  <c r="E122" i="17"/>
  <c r="D122" i="17"/>
  <c r="C121" i="17"/>
  <c r="C120" i="17"/>
  <c r="C119" i="17"/>
  <c r="C118" i="17"/>
  <c r="C117" i="17"/>
  <c r="C116" i="17"/>
  <c r="N115" i="17"/>
  <c r="M115" i="17"/>
  <c r="L115" i="17"/>
  <c r="K115" i="17"/>
  <c r="J115" i="17"/>
  <c r="I115" i="17"/>
  <c r="H115" i="17"/>
  <c r="G115" i="17"/>
  <c r="F115" i="17"/>
  <c r="E115" i="17"/>
  <c r="D115" i="17"/>
  <c r="C114" i="17"/>
  <c r="C113" i="17"/>
  <c r="C112" i="17"/>
  <c r="C111" i="17"/>
  <c r="C110" i="17"/>
  <c r="C109" i="17"/>
  <c r="C108" i="17"/>
  <c r="N107" i="17"/>
  <c r="M107" i="17"/>
  <c r="L107" i="17"/>
  <c r="K107" i="17"/>
  <c r="J107" i="17"/>
  <c r="I107" i="17"/>
  <c r="H107" i="17"/>
  <c r="G107" i="17"/>
  <c r="F107" i="17"/>
  <c r="E107" i="17"/>
  <c r="D107" i="17"/>
  <c r="C106" i="17"/>
  <c r="C105" i="17"/>
  <c r="N104" i="17"/>
  <c r="M104" i="17"/>
  <c r="L104" i="17"/>
  <c r="K104" i="17"/>
  <c r="J104" i="17"/>
  <c r="I104" i="17"/>
  <c r="H104" i="17"/>
  <c r="G104" i="17"/>
  <c r="F104" i="17"/>
  <c r="E104" i="17"/>
  <c r="D104" i="17"/>
  <c r="C103" i="17"/>
  <c r="C101" i="17" s="1"/>
  <c r="C102" i="17"/>
  <c r="N101" i="17"/>
  <c r="M101" i="17"/>
  <c r="L101" i="17"/>
  <c r="K101" i="17"/>
  <c r="J101" i="17"/>
  <c r="I101" i="17"/>
  <c r="H101" i="17"/>
  <c r="G101" i="17"/>
  <c r="F101" i="17"/>
  <c r="E101" i="17"/>
  <c r="D101" i="17"/>
  <c r="C100" i="17"/>
  <c r="N99" i="17"/>
  <c r="M99" i="17"/>
  <c r="L99" i="17"/>
  <c r="K99" i="17"/>
  <c r="J99" i="17"/>
  <c r="I99" i="17"/>
  <c r="H99" i="17"/>
  <c r="G99" i="17"/>
  <c r="F99" i="17"/>
  <c r="E99" i="17"/>
  <c r="D99" i="17"/>
  <c r="C99" i="17"/>
  <c r="C98" i="17"/>
  <c r="C97" i="17"/>
  <c r="C96" i="17"/>
  <c r="C95" i="17"/>
  <c r="C94" i="17"/>
  <c r="C93" i="17"/>
  <c r="C92" i="17"/>
  <c r="C91" i="17"/>
  <c r="C90" i="17"/>
  <c r="N89" i="17"/>
  <c r="M89" i="17"/>
  <c r="L89" i="17"/>
  <c r="K89" i="17"/>
  <c r="J89" i="17"/>
  <c r="I89" i="17"/>
  <c r="H89" i="17"/>
  <c r="G89" i="17"/>
  <c r="F89" i="17"/>
  <c r="E89" i="17"/>
  <c r="D89" i="17"/>
  <c r="C88" i="17"/>
  <c r="C87" i="17"/>
  <c r="C86" i="17"/>
  <c r="C85" i="17"/>
  <c r="C84" i="17"/>
  <c r="C83" i="17"/>
  <c r="C82" i="17"/>
  <c r="C81" i="17"/>
  <c r="C80" i="17"/>
  <c r="C79" i="17"/>
  <c r="C78" i="17"/>
  <c r="N77" i="17"/>
  <c r="M77" i="17"/>
  <c r="L77" i="17"/>
  <c r="K77" i="17"/>
  <c r="J77" i="17"/>
  <c r="I77" i="17"/>
  <c r="H77" i="17"/>
  <c r="G77" i="17"/>
  <c r="F77" i="17"/>
  <c r="E77" i="17"/>
  <c r="D77" i="17"/>
  <c r="C76" i="17"/>
  <c r="C75" i="17"/>
  <c r="C74" i="17"/>
  <c r="N73" i="17"/>
  <c r="M73" i="17"/>
  <c r="M72" i="17" s="1"/>
  <c r="L73" i="17"/>
  <c r="K73" i="17"/>
  <c r="J73" i="17"/>
  <c r="I73" i="17"/>
  <c r="H73" i="17"/>
  <c r="G73" i="17"/>
  <c r="F73" i="17"/>
  <c r="E73" i="17"/>
  <c r="D73" i="17"/>
  <c r="E72" i="17"/>
  <c r="C71" i="17"/>
  <c r="C69" i="17" s="1"/>
  <c r="C70" i="17"/>
  <c r="N69" i="17"/>
  <c r="M69" i="17"/>
  <c r="L69" i="17"/>
  <c r="K69" i="17"/>
  <c r="J69" i="17"/>
  <c r="I69" i="17"/>
  <c r="H69" i="17"/>
  <c r="G69" i="17"/>
  <c r="F69" i="17"/>
  <c r="E69" i="17"/>
  <c r="D69" i="17"/>
  <c r="C68" i="17"/>
  <c r="C67" i="17"/>
  <c r="N66" i="17"/>
  <c r="M66" i="17"/>
  <c r="L66" i="17"/>
  <c r="K66" i="17"/>
  <c r="J66" i="17"/>
  <c r="I66" i="17"/>
  <c r="H66" i="17"/>
  <c r="G66" i="17"/>
  <c r="F66" i="17"/>
  <c r="E66" i="17"/>
  <c r="D66" i="17"/>
  <c r="C66" i="17"/>
  <c r="C65" i="17"/>
  <c r="C64" i="17"/>
  <c r="C63" i="17"/>
  <c r="C62" i="17"/>
  <c r="N61" i="17"/>
  <c r="M61" i="17"/>
  <c r="L61" i="17"/>
  <c r="K61" i="17"/>
  <c r="J61" i="17"/>
  <c r="I61" i="17"/>
  <c r="H61" i="17"/>
  <c r="G61" i="17"/>
  <c r="F61" i="17"/>
  <c r="E61" i="17"/>
  <c r="D61" i="17"/>
  <c r="C60" i="17"/>
  <c r="C58" i="17" s="1"/>
  <c r="C59" i="17"/>
  <c r="N58" i="17"/>
  <c r="M58" i="17"/>
  <c r="L58" i="17"/>
  <c r="K58" i="17"/>
  <c r="J58" i="17"/>
  <c r="I58" i="17"/>
  <c r="H58" i="17"/>
  <c r="G58" i="17"/>
  <c r="F58" i="17"/>
  <c r="E58" i="17"/>
  <c r="D58" i="17"/>
  <c r="C57" i="17"/>
  <c r="C56" i="17"/>
  <c r="C55" i="17"/>
  <c r="N54" i="17"/>
  <c r="N53" i="17" s="1"/>
  <c r="M54" i="17"/>
  <c r="L54" i="17"/>
  <c r="K54" i="17"/>
  <c r="J54" i="17"/>
  <c r="J53" i="17" s="1"/>
  <c r="I54" i="17"/>
  <c r="H54" i="17"/>
  <c r="G54" i="17"/>
  <c r="F54" i="17"/>
  <c r="E54" i="17"/>
  <c r="D54" i="17"/>
  <c r="C52" i="17"/>
  <c r="C51" i="17"/>
  <c r="C50" i="17"/>
  <c r="C49" i="17"/>
  <c r="C48" i="17"/>
  <c r="E47" i="17"/>
  <c r="D47" i="17"/>
  <c r="D46" i="17" s="1"/>
  <c r="N46" i="17"/>
  <c r="M46" i="17"/>
  <c r="L46" i="17"/>
  <c r="K46" i="17"/>
  <c r="J46" i="17"/>
  <c r="I46" i="17"/>
  <c r="H46" i="17"/>
  <c r="G46" i="17"/>
  <c r="F46" i="17"/>
  <c r="E46" i="17"/>
  <c r="C45" i="17"/>
  <c r="C44" i="17"/>
  <c r="N43" i="17"/>
  <c r="M43" i="17"/>
  <c r="L43" i="17"/>
  <c r="K43" i="17"/>
  <c r="J43" i="17"/>
  <c r="I43" i="17"/>
  <c r="H43" i="17"/>
  <c r="G43" i="17"/>
  <c r="F43" i="17"/>
  <c r="E43" i="17"/>
  <c r="D43" i="17"/>
  <c r="C42" i="17"/>
  <c r="C41" i="17"/>
  <c r="C40" i="17"/>
  <c r="C39" i="17"/>
  <c r="C38" i="17"/>
  <c r="C37" i="17"/>
  <c r="C36" i="17"/>
  <c r="E35" i="17"/>
  <c r="D35" i="17"/>
  <c r="D33" i="17" s="1"/>
  <c r="C34" i="17"/>
  <c r="N33" i="17"/>
  <c r="M33" i="17"/>
  <c r="L33" i="17"/>
  <c r="K33" i="17"/>
  <c r="J33" i="17"/>
  <c r="I33" i="17"/>
  <c r="H33" i="17"/>
  <c r="G33" i="17"/>
  <c r="F33" i="17"/>
  <c r="E33" i="17"/>
  <c r="C32" i="17"/>
  <c r="C31" i="17"/>
  <c r="N30" i="17"/>
  <c r="N29" i="17" s="1"/>
  <c r="M30" i="17"/>
  <c r="L30" i="17"/>
  <c r="L29" i="17" s="1"/>
  <c r="K30" i="17"/>
  <c r="K29" i="17" s="1"/>
  <c r="J30" i="17"/>
  <c r="J29" i="17" s="1"/>
  <c r="I30" i="17"/>
  <c r="H30" i="17"/>
  <c r="H29" i="17" s="1"/>
  <c r="G30" i="17"/>
  <c r="G29" i="17" s="1"/>
  <c r="F30" i="17"/>
  <c r="F29" i="17" s="1"/>
  <c r="E30" i="17"/>
  <c r="E29" i="17" s="1"/>
  <c r="D30" i="17"/>
  <c r="D29" i="17" s="1"/>
  <c r="C28" i="17"/>
  <c r="C27" i="17"/>
  <c r="C26" i="17"/>
  <c r="C25" i="17"/>
  <c r="E24" i="17"/>
  <c r="E22" i="17" s="1"/>
  <c r="D24" i="17"/>
  <c r="D22" i="17" s="1"/>
  <c r="C23" i="17"/>
  <c r="N22" i="17"/>
  <c r="M22" i="17"/>
  <c r="L22" i="17"/>
  <c r="K22" i="17"/>
  <c r="J22" i="17"/>
  <c r="I22" i="17"/>
  <c r="H22" i="17"/>
  <c r="G22" i="17"/>
  <c r="F22" i="17"/>
  <c r="C21" i="17"/>
  <c r="C20" i="17"/>
  <c r="C19" i="17"/>
  <c r="C18" i="17"/>
  <c r="C17" i="17"/>
  <c r="N16" i="17"/>
  <c r="M16" i="17"/>
  <c r="L16" i="17"/>
  <c r="K16" i="17"/>
  <c r="J16" i="17"/>
  <c r="I16" i="17"/>
  <c r="H16" i="17"/>
  <c r="G16" i="17"/>
  <c r="F16" i="17"/>
  <c r="E16" i="17"/>
  <c r="D16" i="17"/>
  <c r="K72" i="17" l="1"/>
  <c r="D53" i="17"/>
  <c r="C73" i="17"/>
  <c r="F53" i="17"/>
  <c r="G72" i="17"/>
  <c r="C131" i="17"/>
  <c r="C24" i="17"/>
  <c r="C22" i="17" s="1"/>
  <c r="C61" i="17"/>
  <c r="I72" i="17"/>
  <c r="H53" i="17"/>
  <c r="L53" i="17"/>
  <c r="G15" i="17"/>
  <c r="K15" i="17"/>
  <c r="I29" i="17"/>
  <c r="I15" i="17" s="1"/>
  <c r="M29" i="17"/>
  <c r="M15" i="17" s="1"/>
  <c r="C43" i="17"/>
  <c r="C104" i="17"/>
  <c r="C122" i="17"/>
  <c r="C16" i="17"/>
  <c r="C89" i="17"/>
  <c r="H15" i="17"/>
  <c r="L15" i="17"/>
  <c r="C35" i="17"/>
  <c r="C33" i="17" s="1"/>
  <c r="C54" i="17"/>
  <c r="C53" i="17" s="1"/>
  <c r="E53" i="17"/>
  <c r="I53" i="17"/>
  <c r="M53" i="17"/>
  <c r="F72" i="17"/>
  <c r="J72" i="17"/>
  <c r="N72" i="17"/>
  <c r="C115" i="17"/>
  <c r="C47" i="17"/>
  <c r="C46" i="17" s="1"/>
  <c r="D15" i="17"/>
  <c r="F15" i="17"/>
  <c r="F14" i="17" s="1"/>
  <c r="J15" i="17"/>
  <c r="N15" i="17"/>
  <c r="E15" i="17"/>
  <c r="E14" i="17" s="1"/>
  <c r="C30" i="17"/>
  <c r="G53" i="17"/>
  <c r="K53" i="17"/>
  <c r="K14" i="17" s="1"/>
  <c r="D72" i="17"/>
  <c r="H72" i="17"/>
  <c r="L72" i="17"/>
  <c r="C77" i="17"/>
  <c r="C107" i="17"/>
  <c r="C72" i="17" l="1"/>
  <c r="G14" i="17"/>
  <c r="I14" i="17"/>
  <c r="H14" i="17"/>
  <c r="C29" i="17"/>
  <c r="C15" i="17" s="1"/>
  <c r="C14" i="17" s="1"/>
  <c r="N14" i="17"/>
  <c r="J14" i="17"/>
  <c r="M14" i="17"/>
  <c r="L14" i="17"/>
  <c r="D14" i="17"/>
  <c r="H13" i="15"/>
  <c r="G13" i="15"/>
  <c r="P112" i="7" l="1"/>
  <c r="P111" i="7" s="1"/>
  <c r="P106" i="7"/>
  <c r="P104" i="7"/>
  <c r="P103" i="7" s="1"/>
  <c r="P94" i="7"/>
  <c r="P85" i="7"/>
  <c r="P83" i="7"/>
  <c r="P73" i="7"/>
  <c r="P71" i="7"/>
  <c r="P61" i="7"/>
  <c r="P52" i="7"/>
  <c r="P43" i="7"/>
  <c r="P41" i="7"/>
  <c r="P37" i="7"/>
  <c r="P35" i="7"/>
  <c r="P32" i="7"/>
  <c r="P27" i="7"/>
  <c r="M24" i="7"/>
  <c r="M23" i="7"/>
  <c r="M22" i="7"/>
  <c r="M21" i="7"/>
  <c r="M20" i="7"/>
  <c r="M19" i="7"/>
  <c r="M18" i="7"/>
  <c r="M17" i="7"/>
  <c r="P16" i="7"/>
  <c r="P14" i="7"/>
  <c r="P13" i="7" s="1"/>
  <c r="P82" i="7" l="1"/>
  <c r="P70" i="7"/>
  <c r="P40" i="7"/>
  <c r="P34" i="7"/>
  <c r="P26" i="7"/>
  <c r="P12" i="7"/>
  <c r="P39" i="7" l="1"/>
  <c r="P25" i="7"/>
  <c r="P11" i="7" l="1"/>
  <c r="AX112" i="7" l="1"/>
  <c r="AX111" i="7" s="1"/>
  <c r="AT112" i="7"/>
  <c r="AT111" i="7" s="1"/>
  <c r="AT105" i="7"/>
  <c r="AT104" i="7" s="1"/>
  <c r="AT103" i="7" s="1"/>
  <c r="AX86" i="7"/>
  <c r="AW86" i="7"/>
  <c r="AV86" i="7"/>
  <c r="AU86" i="7"/>
  <c r="AT86" i="7"/>
  <c r="AS86" i="7"/>
  <c r="AR86" i="7"/>
  <c r="AT65" i="7"/>
  <c r="AT64" i="7"/>
  <c r="AX63" i="7"/>
  <c r="AW63" i="7"/>
  <c r="AV63" i="7"/>
  <c r="AU63" i="7"/>
  <c r="AT63" i="7"/>
  <c r="AS63" i="7"/>
  <c r="AR63" i="7"/>
  <c r="AX62" i="7"/>
  <c r="AW62" i="7"/>
  <c r="AV62" i="7"/>
  <c r="AU62" i="7"/>
  <c r="AT62" i="7"/>
  <c r="AS62" i="7"/>
  <c r="AR62" i="7"/>
  <c r="AX36" i="7"/>
  <c r="AX35" i="7" s="1"/>
  <c r="AT38" i="7"/>
  <c r="AT37" i="7" s="1"/>
  <c r="AT36" i="7"/>
  <c r="AT35" i="7" s="1"/>
  <c r="AT29" i="7"/>
  <c r="AL86" i="7"/>
  <c r="AK86" i="7"/>
  <c r="AJ86" i="7"/>
  <c r="AL63" i="7"/>
  <c r="AK63" i="7"/>
  <c r="AJ63" i="7"/>
  <c r="AL62" i="7"/>
  <c r="AK62" i="7"/>
  <c r="AJ62" i="7"/>
  <c r="AI86" i="7"/>
  <c r="AH86" i="7"/>
  <c r="AG86" i="7"/>
  <c r="AI63" i="7"/>
  <c r="AH63" i="7"/>
  <c r="AG63" i="7"/>
  <c r="AI62" i="7"/>
  <c r="AH62" i="7"/>
  <c r="AG62" i="7"/>
  <c r="AI14" i="7"/>
  <c r="AI13" i="7" s="1"/>
  <c r="AI112" i="7"/>
  <c r="AI111" i="7" s="1"/>
  <c r="G112" i="7"/>
  <c r="G111" i="7" s="1"/>
  <c r="G106" i="7"/>
  <c r="G104" i="7"/>
  <c r="G103" i="7" s="1"/>
  <c r="G94" i="7"/>
  <c r="G85" i="7"/>
  <c r="G83" i="7"/>
  <c r="G73" i="7"/>
  <c r="G71" i="7"/>
  <c r="G61" i="7"/>
  <c r="G52" i="7"/>
  <c r="G43" i="7"/>
  <c r="G41" i="7"/>
  <c r="G37" i="7"/>
  <c r="G35" i="7"/>
  <c r="G32" i="7"/>
  <c r="G27" i="7"/>
  <c r="G14" i="7"/>
  <c r="G13" i="7" s="1"/>
  <c r="AB113" i="7"/>
  <c r="X113" i="7" s="1"/>
  <c r="AA113" i="7"/>
  <c r="Z113" i="7"/>
  <c r="Y113" i="7"/>
  <c r="M372" i="4"/>
  <c r="M371" i="4" s="1"/>
  <c r="V371" i="4"/>
  <c r="U371" i="4"/>
  <c r="T371" i="4"/>
  <c r="S371" i="4"/>
  <c r="R371" i="4"/>
  <c r="Q371" i="4"/>
  <c r="P371" i="4"/>
  <c r="O371" i="4"/>
  <c r="N371" i="4"/>
  <c r="L371" i="4"/>
  <c r="K371" i="4"/>
  <c r="J371" i="4"/>
  <c r="I371" i="4"/>
  <c r="H371" i="4"/>
  <c r="G372" i="4"/>
  <c r="G371" i="4" s="1"/>
  <c r="V112" i="7"/>
  <c r="V111" i="7" s="1"/>
  <c r="AT34" i="7" l="1"/>
  <c r="G82" i="7"/>
  <c r="G70" i="7"/>
  <c r="G40" i="7"/>
  <c r="G34" i="7"/>
  <c r="G26" i="7"/>
  <c r="W86" i="7"/>
  <c r="V86" i="7"/>
  <c r="U86" i="7"/>
  <c r="V69" i="7"/>
  <c r="W63" i="7"/>
  <c r="V63" i="7"/>
  <c r="W62" i="7"/>
  <c r="V62" i="7"/>
  <c r="U62" i="7"/>
  <c r="AE14" i="7"/>
  <c r="AE13" i="7" s="1"/>
  <c r="AE41" i="7"/>
  <c r="AA112" i="7"/>
  <c r="AA111" i="7" s="1"/>
  <c r="Z112" i="7"/>
  <c r="Z111" i="7" s="1"/>
  <c r="Y112" i="7"/>
  <c r="Y111" i="7" s="1"/>
  <c r="T107" i="8"/>
  <c r="X107" i="8"/>
  <c r="G39" i="7" l="1"/>
  <c r="G25" i="7"/>
  <c r="AA14" i="7"/>
  <c r="AA13" i="7" s="1"/>
  <c r="Z14" i="7"/>
  <c r="Z13" i="7" s="1"/>
  <c r="Y14" i="7"/>
  <c r="Y13" i="7" s="1"/>
  <c r="AX14" i="7"/>
  <c r="AX13" i="7" s="1"/>
  <c r="AT14" i="7"/>
  <c r="AT13" i="7" s="1"/>
  <c r="V14" i="7"/>
  <c r="V13" i="7" s="1"/>
  <c r="M113" i="7"/>
  <c r="M112" i="7" s="1"/>
  <c r="M110" i="7"/>
  <c r="M109" i="7"/>
  <c r="M108" i="7"/>
  <c r="M107" i="7"/>
  <c r="M105" i="7"/>
  <c r="M102" i="7"/>
  <c r="M101" i="7"/>
  <c r="M100" i="7"/>
  <c r="M99" i="7"/>
  <c r="M98" i="7"/>
  <c r="M97" i="7"/>
  <c r="M96" i="7"/>
  <c r="M95" i="7"/>
  <c r="M93" i="7"/>
  <c r="M92" i="7"/>
  <c r="M91" i="7"/>
  <c r="M90" i="7"/>
  <c r="M89" i="7"/>
  <c r="M88" i="7"/>
  <c r="M87" i="7"/>
  <c r="M86" i="7"/>
  <c r="M84" i="7"/>
  <c r="M81" i="7"/>
  <c r="M80" i="7"/>
  <c r="M79" i="7"/>
  <c r="M78" i="7"/>
  <c r="M77" i="7"/>
  <c r="M76" i="7"/>
  <c r="M75" i="7"/>
  <c r="M74" i="7"/>
  <c r="M72" i="7"/>
  <c r="M69" i="7"/>
  <c r="M68" i="7"/>
  <c r="M67" i="7"/>
  <c r="M66" i="7"/>
  <c r="M65" i="7"/>
  <c r="M64" i="7"/>
  <c r="M63" i="7"/>
  <c r="M62" i="7"/>
  <c r="M60" i="7"/>
  <c r="M59" i="7"/>
  <c r="M58" i="7"/>
  <c r="M57" i="7"/>
  <c r="M56" i="7"/>
  <c r="M55" i="7"/>
  <c r="M54" i="7"/>
  <c r="M53" i="7"/>
  <c r="M51" i="7"/>
  <c r="M50" i="7"/>
  <c r="M49" i="7"/>
  <c r="M48" i="7"/>
  <c r="M47" i="7"/>
  <c r="M46" i="7"/>
  <c r="M45" i="7"/>
  <c r="M44" i="7"/>
  <c r="M42" i="7"/>
  <c r="M38" i="7"/>
  <c r="M36" i="7"/>
  <c r="M31" i="7"/>
  <c r="M30" i="7"/>
  <c r="M29" i="7"/>
  <c r="M28" i="7"/>
  <c r="M15" i="7"/>
  <c r="Q112" i="7"/>
  <c r="Q111" i="7" s="1"/>
  <c r="N112" i="7"/>
  <c r="N111" i="7" s="1"/>
  <c r="Q106" i="7"/>
  <c r="N106" i="7"/>
  <c r="Q104" i="7"/>
  <c r="Q103" i="7" s="1"/>
  <c r="N104" i="7"/>
  <c r="N103" i="7" s="1"/>
  <c r="Q94" i="7"/>
  <c r="N94" i="7"/>
  <c r="Q85" i="7"/>
  <c r="N85" i="7"/>
  <c r="Q83" i="7"/>
  <c r="N83" i="7"/>
  <c r="Q73" i="7"/>
  <c r="N73" i="7"/>
  <c r="Q71" i="7"/>
  <c r="N71" i="7"/>
  <c r="Q61" i="7"/>
  <c r="N61" i="7"/>
  <c r="Q52" i="7"/>
  <c r="N52" i="7"/>
  <c r="Q43" i="7"/>
  <c r="N43" i="7"/>
  <c r="Q41" i="7"/>
  <c r="N41" i="7"/>
  <c r="Q37" i="7"/>
  <c r="N37" i="7"/>
  <c r="Q35" i="7"/>
  <c r="N35" i="7"/>
  <c r="Q32" i="7"/>
  <c r="N32" i="7"/>
  <c r="Q27" i="7"/>
  <c r="N27" i="7"/>
  <c r="Q16" i="7"/>
  <c r="Q14" i="7"/>
  <c r="Q13" i="7" s="1"/>
  <c r="N16" i="7"/>
  <c r="N14" i="7"/>
  <c r="N13" i="7" s="1"/>
  <c r="BU27" i="12" l="1"/>
  <c r="Q26" i="7"/>
  <c r="Q34" i="7"/>
  <c r="Q82" i="7"/>
  <c r="Q70" i="7"/>
  <c r="Q40" i="7"/>
  <c r="N82" i="7"/>
  <c r="N70" i="7"/>
  <c r="N40" i="7"/>
  <c r="N34" i="7"/>
  <c r="N26" i="7"/>
  <c r="Q12" i="7"/>
  <c r="N12" i="7"/>
  <c r="BS27" i="12" l="1"/>
  <c r="Q39" i="7"/>
  <c r="Q25" i="7"/>
  <c r="N39" i="7"/>
  <c r="N25" i="7"/>
  <c r="Q11" i="7" l="1"/>
  <c r="N11" i="7"/>
  <c r="AR69" i="7" l="1"/>
  <c r="AR68" i="7"/>
  <c r="AR67" i="7"/>
  <c r="AT68" i="7" l="1"/>
  <c r="AS69" i="7"/>
  <c r="AS67" i="7"/>
  <c r="AT69" i="7"/>
  <c r="AT67" i="7"/>
  <c r="AS68" i="7"/>
  <c r="AR100" i="7"/>
  <c r="AR58" i="7"/>
  <c r="AR66" i="7"/>
  <c r="AR56" i="7"/>
  <c r="AR55" i="7"/>
  <c r="AR87" i="7"/>
  <c r="AR74" i="7"/>
  <c r="AR54" i="7"/>
  <c r="AR95" i="7"/>
  <c r="AR53" i="7"/>
  <c r="AT31" i="7" l="1"/>
  <c r="AT30" i="7"/>
  <c r="AS91" i="7"/>
  <c r="AS87" i="7"/>
  <c r="AR84" i="7"/>
  <c r="AT44" i="7"/>
  <c r="AS53" i="7"/>
  <c r="AT95" i="7"/>
  <c r="AT72" i="7"/>
  <c r="AT71" i="7" s="1"/>
  <c r="AT46" i="7"/>
  <c r="AS55" i="7"/>
  <c r="AT47" i="7"/>
  <c r="AS107" i="7"/>
  <c r="AT48" i="7"/>
  <c r="AT57" i="7"/>
  <c r="AT66" i="7"/>
  <c r="AT61" i="7" s="1"/>
  <c r="AS99" i="7"/>
  <c r="AT49" i="7"/>
  <c r="AT58" i="7"/>
  <c r="AS100" i="7"/>
  <c r="AT108" i="7"/>
  <c r="AS101" i="7"/>
  <c r="AS59" i="7"/>
  <c r="AS60" i="7"/>
  <c r="AS93" i="7"/>
  <c r="AT110" i="7"/>
  <c r="AT102" i="7"/>
  <c r="AT91" i="7"/>
  <c r="AT87" i="7"/>
  <c r="AS84" i="7"/>
  <c r="AU81" i="7"/>
  <c r="AT81" i="7"/>
  <c r="AX42" i="7"/>
  <c r="AX41" i="7" s="1"/>
  <c r="AT53" i="7"/>
  <c r="AT45" i="7"/>
  <c r="AS74" i="7"/>
  <c r="AT75" i="7"/>
  <c r="AU75" i="7"/>
  <c r="AS96" i="7"/>
  <c r="AT55" i="7"/>
  <c r="AT107" i="7"/>
  <c r="AT99" i="7"/>
  <c r="AS79" i="7"/>
  <c r="AT100" i="7"/>
  <c r="AT101" i="7"/>
  <c r="AT59" i="7"/>
  <c r="AT60" i="7"/>
  <c r="AT93" i="7"/>
  <c r="AT84" i="7"/>
  <c r="AT83" i="7" s="1"/>
  <c r="AS54" i="7"/>
  <c r="AR72" i="7"/>
  <c r="AU74" i="7"/>
  <c r="AT74" i="7"/>
  <c r="AT96" i="7"/>
  <c r="AS88" i="7"/>
  <c r="AS97" i="7"/>
  <c r="AS98" i="7"/>
  <c r="AS56" i="7"/>
  <c r="AS89" i="7"/>
  <c r="AU78" i="7"/>
  <c r="AT78" i="7"/>
  <c r="AT79" i="7"/>
  <c r="AU79" i="7"/>
  <c r="AS80" i="7"/>
  <c r="AS92" i="7"/>
  <c r="AS109" i="7"/>
  <c r="AT51" i="7"/>
  <c r="AS95" i="7"/>
  <c r="AT54" i="7"/>
  <c r="AS72" i="7"/>
  <c r="AU76" i="7"/>
  <c r="AT76" i="7"/>
  <c r="AT88" i="7"/>
  <c r="AT97" i="7"/>
  <c r="AT98" i="7"/>
  <c r="AT56" i="7"/>
  <c r="AU77" i="7"/>
  <c r="AT77" i="7"/>
  <c r="AT89" i="7"/>
  <c r="AS57" i="7"/>
  <c r="AT90" i="7"/>
  <c r="AS58" i="7"/>
  <c r="AT50" i="7"/>
  <c r="AU80" i="7"/>
  <c r="AT80" i="7"/>
  <c r="AT92" i="7"/>
  <c r="AT109" i="7"/>
  <c r="AS81" i="7"/>
  <c r="AU42" i="7"/>
  <c r="AT42" i="7"/>
  <c r="AT41" i="7" s="1"/>
  <c r="AR60" i="7"/>
  <c r="AR77" i="7"/>
  <c r="AR89" i="7"/>
  <c r="AR80" i="7"/>
  <c r="AR101" i="7"/>
  <c r="AR91" i="7"/>
  <c r="AR59" i="7"/>
  <c r="AR79" i="7"/>
  <c r="AR76" i="7"/>
  <c r="AR88" i="7"/>
  <c r="AR97" i="7"/>
  <c r="AR98" i="7"/>
  <c r="AR107" i="7"/>
  <c r="AR109" i="7"/>
  <c r="AR96" i="7"/>
  <c r="AR57" i="7"/>
  <c r="AR92" i="7"/>
  <c r="AR93" i="7"/>
  <c r="AJ27" i="11"/>
  <c r="AJ32" i="11"/>
  <c r="AR110" i="7"/>
  <c r="AR102" i="7"/>
  <c r="AR81" i="7"/>
  <c r="AR99" i="7"/>
  <c r="AR90" i="7"/>
  <c r="AR78" i="7"/>
  <c r="AR75" i="7"/>
  <c r="AT43" i="7" l="1"/>
  <c r="AS110" i="7"/>
  <c r="AT73" i="7"/>
  <c r="AT70" i="7" s="1"/>
  <c r="AT106" i="7"/>
  <c r="AT94" i="7"/>
  <c r="AS90" i="7"/>
  <c r="AS102" i="7"/>
  <c r="AJ28" i="11"/>
  <c r="AS75" i="7"/>
  <c r="AS76" i="7"/>
  <c r="AS78" i="7"/>
  <c r="AS77" i="7"/>
  <c r="AJ33" i="11"/>
  <c r="AT52" i="7"/>
  <c r="AT85" i="7"/>
  <c r="AT82" i="7" s="1"/>
  <c r="AT40" i="7"/>
  <c r="AJ34" i="11"/>
  <c r="AT39" i="7" l="1"/>
  <c r="AT18" i="7" l="1"/>
  <c r="AT17" i="7"/>
  <c r="AT23" i="7"/>
  <c r="AT22" i="7"/>
  <c r="AT24" i="7"/>
  <c r="AX33" i="7"/>
  <c r="AX32" i="7" s="1"/>
  <c r="AT20" i="7"/>
  <c r="AT21" i="7"/>
  <c r="AT19" i="7"/>
  <c r="AT28" i="7"/>
  <c r="AT27" i="7" s="1"/>
  <c r="AT33" i="7"/>
  <c r="AT32" i="7" s="1"/>
  <c r="AT16" i="7" l="1"/>
  <c r="AT12" i="7" s="1"/>
  <c r="AT26" i="7"/>
  <c r="AT25" i="7" s="1"/>
  <c r="X397" i="8"/>
  <c r="X396" i="8"/>
  <c r="X395" i="8"/>
  <c r="X394" i="8"/>
  <c r="X393" i="8"/>
  <c r="AA392" i="8"/>
  <c r="Z392" i="8"/>
  <c r="Y392" i="8"/>
  <c r="W392" i="8"/>
  <c r="V392" i="8"/>
  <c r="U392" i="8"/>
  <c r="T392" i="8"/>
  <c r="S398" i="8"/>
  <c r="S397" i="8"/>
  <c r="S396" i="8"/>
  <c r="S395" i="8"/>
  <c r="S394" i="8"/>
  <c r="S393" i="8"/>
  <c r="F392" i="8"/>
  <c r="G392" i="8"/>
  <c r="H392" i="8"/>
  <c r="J392" i="8"/>
  <c r="K392" i="8"/>
  <c r="AB392" i="8"/>
  <c r="AC392" i="8"/>
  <c r="AD392" i="8"/>
  <c r="AE392" i="8"/>
  <c r="AF392" i="8"/>
  <c r="AG392" i="8"/>
  <c r="AH392" i="8"/>
  <c r="N375" i="8"/>
  <c r="M375" i="8"/>
  <c r="L375" i="8"/>
  <c r="K375" i="8"/>
  <c r="J375" i="8"/>
  <c r="I375" i="8"/>
  <c r="H375" i="8"/>
  <c r="X384" i="8"/>
  <c r="S384" i="8"/>
  <c r="AA381" i="8"/>
  <c r="Z381" i="8"/>
  <c r="Y381" i="8"/>
  <c r="W381" i="8"/>
  <c r="V381" i="8"/>
  <c r="U381" i="8"/>
  <c r="T381" i="8"/>
  <c r="N381" i="8"/>
  <c r="M381" i="8"/>
  <c r="L381" i="8"/>
  <c r="K381" i="8"/>
  <c r="J381" i="8"/>
  <c r="I381" i="8"/>
  <c r="H381" i="8"/>
  <c r="G381" i="8"/>
  <c r="F381" i="8"/>
  <c r="X383" i="8"/>
  <c r="S383" i="8"/>
  <c r="X382" i="8"/>
  <c r="S382" i="8"/>
  <c r="I385" i="8"/>
  <c r="N385" i="8"/>
  <c r="M385" i="8"/>
  <c r="L385" i="8"/>
  <c r="AA375" i="8"/>
  <c r="Z375" i="8"/>
  <c r="Z374" i="8" s="1"/>
  <c r="Y375" i="8"/>
  <c r="X375" i="8"/>
  <c r="W375" i="8"/>
  <c r="V375" i="8"/>
  <c r="U375" i="8"/>
  <c r="T375" i="8"/>
  <c r="S375" i="8"/>
  <c r="AA353" i="8"/>
  <c r="AA352" i="8" s="1"/>
  <c r="Z353" i="8"/>
  <c r="Z352" i="8" s="1"/>
  <c r="Y353" i="8"/>
  <c r="Y352" i="8" s="1"/>
  <c r="W353" i="8"/>
  <c r="W352" i="8" s="1"/>
  <c r="V353" i="8"/>
  <c r="V352" i="8" s="1"/>
  <c r="U353" i="8"/>
  <c r="U352" i="8" s="1"/>
  <c r="T353" i="8"/>
  <c r="T352" i="8" s="1"/>
  <c r="X356" i="8"/>
  <c r="X355" i="8"/>
  <c r="X354" i="8"/>
  <c r="S356" i="8"/>
  <c r="S354" i="8"/>
  <c r="S355" i="8"/>
  <c r="N353" i="8"/>
  <c r="N352" i="8" s="1"/>
  <c r="M353" i="8"/>
  <c r="M352" i="8" s="1"/>
  <c r="L353" i="8"/>
  <c r="L352" i="8" s="1"/>
  <c r="K353" i="8"/>
  <c r="K352" i="8" s="1"/>
  <c r="J353" i="8"/>
  <c r="J352" i="8" s="1"/>
  <c r="I353" i="8"/>
  <c r="I352" i="8" s="1"/>
  <c r="H353" i="8"/>
  <c r="H352" i="8" s="1"/>
  <c r="G353" i="8"/>
  <c r="G352" i="8" s="1"/>
  <c r="F353" i="8"/>
  <c r="AA330" i="8"/>
  <c r="AA329" i="8" s="1"/>
  <c r="Z330" i="8"/>
  <c r="Z329" i="8" s="1"/>
  <c r="Y330" i="8"/>
  <c r="Y329" i="8" s="1"/>
  <c r="W330" i="8"/>
  <c r="W329" i="8" s="1"/>
  <c r="V330" i="8"/>
  <c r="V329" i="8" s="1"/>
  <c r="U330" i="8"/>
  <c r="U329" i="8" s="1"/>
  <c r="T330" i="8"/>
  <c r="T329" i="8" s="1"/>
  <c r="N329" i="8"/>
  <c r="M329" i="8"/>
  <c r="I329" i="8"/>
  <c r="X331" i="8"/>
  <c r="X330" i="8" s="1"/>
  <c r="X329" i="8" s="1"/>
  <c r="S331" i="8"/>
  <c r="S330" i="8" s="1"/>
  <c r="S329" i="8" s="1"/>
  <c r="L330" i="8"/>
  <c r="L329" i="8" s="1"/>
  <c r="AA309" i="8"/>
  <c r="Z309" i="8"/>
  <c r="Y309" i="8"/>
  <c r="X309" i="8"/>
  <c r="W309" i="8"/>
  <c r="V309" i="8"/>
  <c r="U309" i="8"/>
  <c r="T309" i="8"/>
  <c r="S309" i="8"/>
  <c r="L309" i="8"/>
  <c r="I305" i="8"/>
  <c r="I304" i="8" s="1"/>
  <c r="N305" i="8"/>
  <c r="N304" i="8" s="1"/>
  <c r="M305" i="8"/>
  <c r="M304" i="8" s="1"/>
  <c r="L305" i="8"/>
  <c r="AA305" i="8"/>
  <c r="Z305" i="8"/>
  <c r="Y305" i="8"/>
  <c r="X305" i="8"/>
  <c r="W305" i="8"/>
  <c r="V305" i="8"/>
  <c r="U305" i="8"/>
  <c r="T305" i="8"/>
  <c r="S305" i="8"/>
  <c r="F306" i="8"/>
  <c r="AA246" i="8"/>
  <c r="AA245" i="8" s="1"/>
  <c r="Z246" i="8"/>
  <c r="Z245" i="8" s="1"/>
  <c r="Y246" i="8"/>
  <c r="Y245" i="8" s="1"/>
  <c r="W246" i="8"/>
  <c r="W245" i="8" s="1"/>
  <c r="V246" i="8"/>
  <c r="V245" i="8" s="1"/>
  <c r="U246" i="8"/>
  <c r="U245" i="8" s="1"/>
  <c r="T246" i="8"/>
  <c r="T245" i="8" s="1"/>
  <c r="S248" i="8"/>
  <c r="S247" i="8"/>
  <c r="S246" i="8" s="1"/>
  <c r="S245" i="8" s="1"/>
  <c r="X248" i="8"/>
  <c r="X247" i="8"/>
  <c r="F248" i="8"/>
  <c r="F247" i="8"/>
  <c r="M347" i="4"/>
  <c r="S392" i="8" l="1"/>
  <c r="AA374" i="8"/>
  <c r="L304" i="8"/>
  <c r="I374" i="8"/>
  <c r="AT11" i="7"/>
  <c r="V374" i="8"/>
  <c r="N374" i="8"/>
  <c r="U374" i="8"/>
  <c r="L374" i="8"/>
  <c r="M374" i="8"/>
  <c r="T374" i="8"/>
  <c r="X392" i="8"/>
  <c r="Y374" i="8"/>
  <c r="W374" i="8"/>
  <c r="X353" i="8"/>
  <c r="X352" i="8" s="1"/>
  <c r="S381" i="8"/>
  <c r="S374" i="8" s="1"/>
  <c r="X246" i="8"/>
  <c r="X245" i="8" s="1"/>
  <c r="S353" i="8"/>
  <c r="S352" i="8" s="1"/>
  <c r="X381" i="8"/>
  <c r="T304" i="8"/>
  <c r="X304" i="8"/>
  <c r="V304" i="8"/>
  <c r="Z304" i="8"/>
  <c r="S304" i="8"/>
  <c r="W304" i="8"/>
  <c r="AA304" i="8"/>
  <c r="U304" i="8"/>
  <c r="Y304" i="8"/>
  <c r="X374" i="8" l="1"/>
  <c r="AA285" i="10"/>
  <c r="AA15" i="10"/>
  <c r="AC15" i="10"/>
  <c r="X15" i="10"/>
  <c r="AC285" i="10"/>
  <c r="X285" i="10"/>
  <c r="AP14" i="7" l="1"/>
  <c r="AP13" i="7" s="1"/>
  <c r="K181" i="8" l="1"/>
  <c r="X173" i="8"/>
  <c r="F188" i="8"/>
  <c r="K188" i="8"/>
  <c r="S188" i="8"/>
  <c r="X188" i="8"/>
  <c r="K185" i="8"/>
  <c r="F185" i="8"/>
  <c r="X184" i="8"/>
  <c r="S184" i="8"/>
  <c r="K184" i="8"/>
  <c r="F184" i="8"/>
  <c r="X181" i="8"/>
  <c r="S181" i="8"/>
  <c r="Z172" i="8"/>
  <c r="Z171" i="8" s="1"/>
  <c r="U172" i="8"/>
  <c r="U171" i="8" s="1"/>
  <c r="F181" i="8"/>
  <c r="K176" i="8"/>
  <c r="F176" i="8"/>
  <c r="K175" i="8"/>
  <c r="F175" i="8"/>
  <c r="X174" i="8"/>
  <c r="S174" i="8"/>
  <c r="F174" i="8"/>
  <c r="K174" i="8"/>
  <c r="S173" i="8"/>
  <c r="Y172" i="8"/>
  <c r="Y171" i="8" s="1"/>
  <c r="W172" i="8"/>
  <c r="W171" i="8" s="1"/>
  <c r="V172" i="8"/>
  <c r="V171" i="8" s="1"/>
  <c r="T172" i="8"/>
  <c r="T171" i="8" s="1"/>
  <c r="N172" i="8"/>
  <c r="N171" i="8" s="1"/>
  <c r="M172" i="8"/>
  <c r="M171" i="8" s="1"/>
  <c r="L172" i="8"/>
  <c r="L171" i="8" s="1"/>
  <c r="J172" i="8"/>
  <c r="J171" i="8" s="1"/>
  <c r="I172" i="8"/>
  <c r="I171" i="8" s="1"/>
  <c r="H172" i="8"/>
  <c r="H171" i="8" s="1"/>
  <c r="G172" i="8"/>
  <c r="G171" i="8" s="1"/>
  <c r="K173" i="8"/>
  <c r="F173" i="8"/>
  <c r="K187" i="8"/>
  <c r="X187" i="8"/>
  <c r="K179" i="8"/>
  <c r="F179" i="8"/>
  <c r="K178" i="8"/>
  <c r="F178" i="8"/>
  <c r="K177" i="8"/>
  <c r="F177" i="8"/>
  <c r="Y106" i="8"/>
  <c r="K186" i="8"/>
  <c r="F186" i="8"/>
  <c r="F183" i="8"/>
  <c r="K183" i="8"/>
  <c r="K182" i="8"/>
  <c r="F182" i="8"/>
  <c r="K180" i="8"/>
  <c r="F180" i="8"/>
  <c r="S186" i="8"/>
  <c r="S183" i="8"/>
  <c r="S182" i="8"/>
  <c r="S180" i="8"/>
  <c r="X186" i="8"/>
  <c r="X183" i="8"/>
  <c r="X182" i="8"/>
  <c r="X180" i="8"/>
  <c r="S187" i="8"/>
  <c r="F187" i="8"/>
  <c r="AA103" i="8"/>
  <c r="Z103" i="8"/>
  <c r="Y103" i="8"/>
  <c r="W103" i="8"/>
  <c r="V103" i="8"/>
  <c r="U103" i="8"/>
  <c r="T103" i="8"/>
  <c r="R103" i="8"/>
  <c r="Q103" i="8"/>
  <c r="P103" i="8"/>
  <c r="O103" i="8"/>
  <c r="N103" i="8"/>
  <c r="M103" i="8"/>
  <c r="L103" i="8"/>
  <c r="K103" i="8"/>
  <c r="J103" i="8"/>
  <c r="I103" i="8"/>
  <c r="H103" i="8"/>
  <c r="G103" i="8"/>
  <c r="T106" i="8"/>
  <c r="AA106" i="8"/>
  <c r="Z106" i="8"/>
  <c r="X106" i="8"/>
  <c r="W106" i="8"/>
  <c r="V106" i="8"/>
  <c r="U106" i="8"/>
  <c r="S106" i="8"/>
  <c r="R106" i="8"/>
  <c r="Q106" i="8"/>
  <c r="P106" i="8"/>
  <c r="O106" i="8"/>
  <c r="N106" i="8"/>
  <c r="M106" i="8"/>
  <c r="L106" i="8"/>
  <c r="K106" i="8"/>
  <c r="J106" i="8"/>
  <c r="I106" i="8"/>
  <c r="H106" i="8"/>
  <c r="G106" i="8"/>
  <c r="F106" i="8"/>
  <c r="S105" i="8"/>
  <c r="X104" i="8"/>
  <c r="X103" i="8" s="1"/>
  <c r="S104" i="8"/>
  <c r="AA102" i="8" l="1"/>
  <c r="F172" i="8"/>
  <c r="F171" i="8" s="1"/>
  <c r="AA172" i="8"/>
  <c r="AA171" i="8" s="1"/>
  <c r="X102" i="8"/>
  <c r="M102" i="8"/>
  <c r="S103" i="8"/>
  <c r="S102" i="8" s="1"/>
  <c r="K172" i="8"/>
  <c r="K171" i="8" s="1"/>
  <c r="S172" i="8"/>
  <c r="S171" i="8" s="1"/>
  <c r="G102" i="8"/>
  <c r="O102" i="8"/>
  <c r="W102" i="8"/>
  <c r="X172" i="8"/>
  <c r="X171" i="8" s="1"/>
  <c r="U102" i="8"/>
  <c r="Z102" i="8"/>
  <c r="K102" i="8"/>
  <c r="I102" i="8"/>
  <c r="Q102" i="8"/>
  <c r="J102" i="8"/>
  <c r="N102" i="8"/>
  <c r="R102" i="8"/>
  <c r="V102" i="8"/>
  <c r="Y102" i="8"/>
  <c r="H102" i="8"/>
  <c r="L102" i="8"/>
  <c r="P102" i="8"/>
  <c r="T102" i="8"/>
  <c r="AP86" i="7"/>
  <c r="AO86" i="7"/>
  <c r="AN86" i="7"/>
  <c r="AM86" i="7"/>
  <c r="AE86" i="7"/>
  <c r="AD86" i="7"/>
  <c r="AC86" i="7"/>
  <c r="Y86" i="7" s="1"/>
  <c r="AB86" i="7"/>
  <c r="AP63" i="7"/>
  <c r="AO63" i="7"/>
  <c r="AN63" i="7"/>
  <c r="AM63" i="7"/>
  <c r="AP62" i="7"/>
  <c r="AO62" i="7"/>
  <c r="AN62" i="7"/>
  <c r="AM62" i="7"/>
  <c r="AE63" i="7"/>
  <c r="AD63" i="7"/>
  <c r="AC63" i="7"/>
  <c r="AB63" i="7"/>
  <c r="AB62" i="7"/>
  <c r="AE62" i="7"/>
  <c r="AD62" i="7"/>
  <c r="AC62" i="7"/>
  <c r="AQ52" i="7"/>
  <c r="AF52" i="7"/>
  <c r="AA63" i="7" l="1"/>
  <c r="Y63" i="7"/>
  <c r="Z63" i="7"/>
  <c r="X63" i="7"/>
  <c r="X86" i="7"/>
  <c r="AA62" i="7"/>
  <c r="X62" i="7"/>
  <c r="Z86" i="7"/>
  <c r="AA86" i="7"/>
  <c r="Z62" i="7"/>
  <c r="Y62" i="7"/>
  <c r="AA277" i="8" l="1"/>
  <c r="Z277" i="8"/>
  <c r="Y277" i="8"/>
  <c r="W277" i="8"/>
  <c r="V277" i="8"/>
  <c r="U277" i="8"/>
  <c r="T277" i="8"/>
  <c r="X278" i="8"/>
  <c r="X277" i="8" s="1"/>
  <c r="S278" i="8"/>
  <c r="S277" i="8" s="1"/>
  <c r="N277" i="8"/>
  <c r="M277" i="8"/>
  <c r="L277" i="8"/>
  <c r="K277" i="8"/>
  <c r="J277" i="8"/>
  <c r="I277" i="8"/>
  <c r="H277" i="8"/>
  <c r="G277" i="8"/>
  <c r="F277" i="8"/>
  <c r="AA275" i="8"/>
  <c r="Z275" i="8"/>
  <c r="Y275" i="8"/>
  <c r="X275" i="8"/>
  <c r="W275" i="8"/>
  <c r="V275" i="8"/>
  <c r="U275" i="8"/>
  <c r="T275" i="8"/>
  <c r="S275" i="8"/>
  <c r="N275" i="8"/>
  <c r="M275" i="8"/>
  <c r="L275" i="8"/>
  <c r="K275" i="8"/>
  <c r="J275" i="8"/>
  <c r="I275" i="8"/>
  <c r="H275" i="8"/>
  <c r="G275" i="8"/>
  <c r="F275" i="8"/>
  <c r="AA112" i="8"/>
  <c r="Z112" i="8"/>
  <c r="Y112" i="8"/>
  <c r="X112" i="8"/>
  <c r="W112" i="8"/>
  <c r="V112" i="8"/>
  <c r="U112" i="8"/>
  <c r="T112" i="8"/>
  <c r="S112" i="8"/>
  <c r="R112" i="8"/>
  <c r="Q112" i="8"/>
  <c r="P112" i="8"/>
  <c r="O112" i="8"/>
  <c r="N112" i="8"/>
  <c r="M112" i="8"/>
  <c r="L112" i="8"/>
  <c r="I112" i="8"/>
  <c r="H144" i="4"/>
  <c r="V144" i="4"/>
  <c r="U144" i="4"/>
  <c r="T144" i="4"/>
  <c r="S144" i="4"/>
  <c r="R144" i="4"/>
  <c r="Q144" i="4"/>
  <c r="P144" i="4"/>
  <c r="O144" i="4"/>
  <c r="N144" i="4"/>
  <c r="L144" i="4"/>
  <c r="K144" i="4"/>
  <c r="J144" i="4"/>
  <c r="I144" i="4"/>
  <c r="M147" i="4"/>
  <c r="M146" i="4"/>
  <c r="M145" i="4"/>
  <c r="G147" i="4"/>
  <c r="G146" i="4"/>
  <c r="G145" i="4"/>
  <c r="M144" i="4" l="1"/>
  <c r="G144" i="4"/>
  <c r="F113" i="8"/>
  <c r="F112" i="8" s="1"/>
  <c r="G113" i="8"/>
  <c r="G112" i="8" s="1"/>
  <c r="H113" i="8"/>
  <c r="H112" i="8" s="1"/>
  <c r="J113" i="8"/>
  <c r="J112" i="8" s="1"/>
  <c r="K113" i="8"/>
  <c r="K112" i="8" s="1"/>
  <c r="AB113" i="8"/>
  <c r="AB112" i="8" s="1"/>
  <c r="AC113" i="8"/>
  <c r="AC112" i="8" s="1"/>
  <c r="AD113" i="8"/>
  <c r="AD112" i="8" s="1"/>
  <c r="AE113" i="8"/>
  <c r="AE112" i="8" s="1"/>
  <c r="AF113" i="8"/>
  <c r="AF112" i="8" s="1"/>
  <c r="AG113" i="8"/>
  <c r="AG112" i="8" s="1"/>
  <c r="AH113" i="8"/>
  <c r="AH112" i="8" s="1"/>
  <c r="X30" i="8"/>
  <c r="S30" i="8"/>
  <c r="K30" i="8"/>
  <c r="F30" i="8"/>
  <c r="M297" i="4" l="1"/>
  <c r="V17" i="7" l="1"/>
  <c r="O20" i="4" l="1"/>
  <c r="O13" i="4"/>
  <c r="O41" i="4"/>
  <c r="I41" i="4"/>
  <c r="P41" i="4"/>
  <c r="AB36" i="4"/>
  <c r="O12" i="4" l="1"/>
  <c r="O11" i="4" s="1"/>
  <c r="Z22" i="8"/>
  <c r="X22" i="8" s="1"/>
  <c r="U22" i="8"/>
  <c r="S22" i="8" s="1"/>
  <c r="Z21" i="8"/>
  <c r="X21" i="8" s="1"/>
  <c r="U21" i="8"/>
  <c r="S21" i="8" s="1"/>
  <c r="K22" i="8"/>
  <c r="K21" i="8"/>
  <c r="AA20" i="8"/>
  <c r="Y20" i="8"/>
  <c r="W20" i="8"/>
  <c r="V20" i="8"/>
  <c r="T20" i="8"/>
  <c r="N20" i="8"/>
  <c r="M20" i="8"/>
  <c r="L20" i="8"/>
  <c r="J20" i="8"/>
  <c r="I20" i="8"/>
  <c r="H20" i="8"/>
  <c r="G20" i="8"/>
  <c r="F21" i="8"/>
  <c r="F20" i="8" s="1"/>
  <c r="AA18" i="8"/>
  <c r="Y18" i="8"/>
  <c r="W18" i="8"/>
  <c r="V18" i="8"/>
  <c r="T18" i="8"/>
  <c r="N18" i="8"/>
  <c r="M18" i="8"/>
  <c r="L18" i="8"/>
  <c r="I18" i="8"/>
  <c r="AA13" i="8"/>
  <c r="AA12" i="8" s="1"/>
  <c r="Z13" i="8"/>
  <c r="Z12" i="8" s="1"/>
  <c r="Y13" i="8"/>
  <c r="Y12" i="8" s="1"/>
  <c r="X13" i="8"/>
  <c r="X12" i="8" s="1"/>
  <c r="W13" i="8"/>
  <c r="W12" i="8" s="1"/>
  <c r="V13" i="8"/>
  <c r="V12" i="8" s="1"/>
  <c r="U13" i="8"/>
  <c r="U12" i="8" s="1"/>
  <c r="T13" i="8"/>
  <c r="T12" i="8" s="1"/>
  <c r="S13" i="8"/>
  <c r="S12" i="8" s="1"/>
  <c r="N13" i="8"/>
  <c r="N12" i="8" s="1"/>
  <c r="M13" i="8"/>
  <c r="M12" i="8" s="1"/>
  <c r="L13" i="8"/>
  <c r="L12" i="8" s="1"/>
  <c r="K13" i="8"/>
  <c r="K12" i="8" s="1"/>
  <c r="J13" i="8"/>
  <c r="J12" i="8" s="1"/>
  <c r="I13" i="8"/>
  <c r="I12" i="8" s="1"/>
  <c r="Z19" i="8"/>
  <c r="Z18" i="8" s="1"/>
  <c r="U19" i="8"/>
  <c r="S19" i="8" s="1"/>
  <c r="S18" i="8" s="1"/>
  <c r="K19" i="8"/>
  <c r="L17" i="8" l="1"/>
  <c r="L15" i="8" s="1"/>
  <c r="L11" i="8" s="1"/>
  <c r="L10" i="8" s="1"/>
  <c r="Y17" i="8"/>
  <c r="Y15" i="8" s="1"/>
  <c r="Y11" i="8" s="1"/>
  <c r="Y10" i="8" s="1"/>
  <c r="V17" i="8"/>
  <c r="V15" i="8" s="1"/>
  <c r="V11" i="8" s="1"/>
  <c r="V10" i="8" s="1"/>
  <c r="U18" i="8"/>
  <c r="N17" i="8"/>
  <c r="N15" i="8" s="1"/>
  <c r="N11" i="8" s="1"/>
  <c r="N10" i="8" s="1"/>
  <c r="X19" i="8"/>
  <c r="X18" i="8" s="1"/>
  <c r="T17" i="8"/>
  <c r="T15" i="8" s="1"/>
  <c r="T11" i="8" s="1"/>
  <c r="T10" i="8" s="1"/>
  <c r="X20" i="8"/>
  <c r="S20" i="8"/>
  <c r="S17" i="8" s="1"/>
  <c r="S15" i="8" s="1"/>
  <c r="S11" i="8" s="1"/>
  <c r="S10" i="8" s="1"/>
  <c r="M17" i="8"/>
  <c r="M15" i="8" s="1"/>
  <c r="M11" i="8" s="1"/>
  <c r="M10" i="8" s="1"/>
  <c r="Z20" i="8"/>
  <c r="Z17" i="8" s="1"/>
  <c r="Z15" i="8" s="1"/>
  <c r="Z11" i="8" s="1"/>
  <c r="Z10" i="8" s="1"/>
  <c r="U20" i="8"/>
  <c r="U17" i="8" s="1"/>
  <c r="U15" i="8" s="1"/>
  <c r="U11" i="8" s="1"/>
  <c r="U10" i="8" s="1"/>
  <c r="K20" i="8"/>
  <c r="W17" i="8"/>
  <c r="W15" i="8" s="1"/>
  <c r="W11" i="8" s="1"/>
  <c r="W10" i="8" s="1"/>
  <c r="AA17" i="8"/>
  <c r="AA15" i="8" s="1"/>
  <c r="AA11" i="8" s="1"/>
  <c r="AA10" i="8" s="1"/>
  <c r="I17" i="8"/>
  <c r="I15" i="8" s="1"/>
  <c r="I11" i="8" s="1"/>
  <c r="I10" i="8" s="1"/>
  <c r="V46" i="7" l="1"/>
  <c r="V58" i="7"/>
  <c r="V65" i="7"/>
  <c r="V89" i="7"/>
  <c r="V31" i="7"/>
  <c r="V50" i="7"/>
  <c r="V55" i="7"/>
  <c r="V59" i="7"/>
  <c r="V66" i="7"/>
  <c r="V74" i="7"/>
  <c r="V78" i="7"/>
  <c r="V90" i="7"/>
  <c r="V95" i="7"/>
  <c r="AP31" i="7"/>
  <c r="AP46" i="7"/>
  <c r="AP48" i="7"/>
  <c r="AP50" i="7"/>
  <c r="AP54" i="7"/>
  <c r="AP56" i="7"/>
  <c r="AP58" i="7"/>
  <c r="AP60" i="7"/>
  <c r="AP75" i="7"/>
  <c r="AP77" i="7"/>
  <c r="AP79" i="7"/>
  <c r="AP81" i="7"/>
  <c r="AP89" i="7"/>
  <c r="AP93" i="7"/>
  <c r="AP101" i="7"/>
  <c r="AP108" i="7"/>
  <c r="V110" i="7"/>
  <c r="V44" i="7"/>
  <c r="V51" i="7"/>
  <c r="V56" i="7"/>
  <c r="V60" i="7"/>
  <c r="V67" i="7"/>
  <c r="V75" i="7"/>
  <c r="V79" i="7"/>
  <c r="V87" i="7"/>
  <c r="V91" i="7"/>
  <c r="AP20" i="7"/>
  <c r="AP22" i="7"/>
  <c r="AP24" i="7"/>
  <c r="AP44" i="7"/>
  <c r="AP68" i="7"/>
  <c r="AP90" i="7"/>
  <c r="AP97" i="7"/>
  <c r="AP99" i="7"/>
  <c r="AP100" i="7"/>
  <c r="V102" i="7"/>
  <c r="AP107" i="7"/>
  <c r="V109" i="7"/>
  <c r="V96" i="7"/>
  <c r="V30" i="7"/>
  <c r="V49" i="7"/>
  <c r="V81" i="7"/>
  <c r="V28" i="7"/>
  <c r="V47" i="7"/>
  <c r="V29" i="7"/>
  <c r="V45" i="7"/>
  <c r="V48" i="7"/>
  <c r="V53" i="7"/>
  <c r="V57" i="7"/>
  <c r="V64" i="7"/>
  <c r="V68" i="7"/>
  <c r="V76" i="7"/>
  <c r="V80" i="7"/>
  <c r="V88" i="7"/>
  <c r="V92" i="7"/>
  <c r="AP30" i="7"/>
  <c r="AP45" i="7"/>
  <c r="AP47" i="7"/>
  <c r="AP49" i="7"/>
  <c r="AP51" i="7"/>
  <c r="AP55" i="7"/>
  <c r="AP57" i="7"/>
  <c r="AP59" i="7"/>
  <c r="AP66" i="7"/>
  <c r="AP69" i="7"/>
  <c r="AA69" i="7" s="1"/>
  <c r="AP76" i="7"/>
  <c r="AP78" i="7"/>
  <c r="AP80" i="7"/>
  <c r="AP87" i="7"/>
  <c r="AP91" i="7"/>
  <c r="AP95" i="7"/>
  <c r="V99" i="7"/>
  <c r="V101" i="7"/>
  <c r="V108" i="7"/>
  <c r="AP110" i="7"/>
  <c r="V97" i="7"/>
  <c r="V54" i="7"/>
  <c r="V77" i="7"/>
  <c r="V93" i="7"/>
  <c r="AP19" i="7"/>
  <c r="AP21" i="7"/>
  <c r="AP23" i="7"/>
  <c r="AP53" i="7"/>
  <c r="AP67" i="7"/>
  <c r="AA67" i="7" s="1"/>
  <c r="AP74" i="7"/>
  <c r="AP88" i="7"/>
  <c r="AP92" i="7"/>
  <c r="AP96" i="7"/>
  <c r="AP98" i="7"/>
  <c r="V100" i="7"/>
  <c r="AP102" i="7"/>
  <c r="V107" i="7"/>
  <c r="AP109" i="7"/>
  <c r="V98" i="7"/>
  <c r="V105" i="7"/>
  <c r="V104" i="7" s="1"/>
  <c r="V103" i="7" s="1"/>
  <c r="V38" i="7"/>
  <c r="V37" i="7" s="1"/>
  <c r="V36" i="7"/>
  <c r="V35" i="7" s="1"/>
  <c r="V20" i="7"/>
  <c r="V24" i="7"/>
  <c r="V42" i="7"/>
  <c r="V41" i="7" s="1"/>
  <c r="V84" i="7"/>
  <c r="V83" i="7" s="1"/>
  <c r="AP36" i="7"/>
  <c r="AP35" i="7" s="1"/>
  <c r="AP34" i="7" s="1"/>
  <c r="V21" i="7"/>
  <c r="V33" i="7"/>
  <c r="V32" i="7" s="1"/>
  <c r="AE33" i="7"/>
  <c r="AP33" i="7"/>
  <c r="AP32" i="7" s="1"/>
  <c r="V18" i="7"/>
  <c r="V19" i="7"/>
  <c r="V23" i="7"/>
  <c r="V72" i="7"/>
  <c r="V71" i="7" s="1"/>
  <c r="AE36" i="7"/>
  <c r="V22" i="7"/>
  <c r="AP42" i="7"/>
  <c r="AP72" i="7"/>
  <c r="AP71" i="7" s="1"/>
  <c r="AP84" i="7"/>
  <c r="AP83" i="7" s="1"/>
  <c r="AP82" i="7" s="1"/>
  <c r="X17" i="8"/>
  <c r="X15" i="8" s="1"/>
  <c r="X11" i="8" s="1"/>
  <c r="X10" i="8" s="1"/>
  <c r="M111" i="7"/>
  <c r="O112" i="7"/>
  <c r="O111" i="7" s="1"/>
  <c r="M106" i="7"/>
  <c r="O106" i="7"/>
  <c r="M104" i="7"/>
  <c r="M103" i="7" s="1"/>
  <c r="O104" i="7"/>
  <c r="O103" i="7" s="1"/>
  <c r="O94" i="7"/>
  <c r="M85" i="7"/>
  <c r="O85" i="7"/>
  <c r="M83" i="7"/>
  <c r="O83" i="7"/>
  <c r="O73" i="7"/>
  <c r="M71" i="7"/>
  <c r="O71" i="7"/>
  <c r="O61" i="7"/>
  <c r="M52" i="7"/>
  <c r="O52" i="7"/>
  <c r="M43" i="7"/>
  <c r="O43" i="7"/>
  <c r="O41" i="7"/>
  <c r="M37" i="7"/>
  <c r="O37" i="7"/>
  <c r="M35" i="7"/>
  <c r="O35" i="7"/>
  <c r="M33" i="7"/>
  <c r="M32" i="7" s="1"/>
  <c r="O32" i="7"/>
  <c r="M27" i="7"/>
  <c r="O27" i="7"/>
  <c r="O16" i="7"/>
  <c r="M14" i="7"/>
  <c r="M13" i="7" s="1"/>
  <c r="O14" i="7"/>
  <c r="O13" i="7" s="1"/>
  <c r="M61" i="7"/>
  <c r="M94" i="7"/>
  <c r="M73" i="7"/>
  <c r="M16" i="7"/>
  <c r="M41" i="7"/>
  <c r="AY112" i="7"/>
  <c r="AW112" i="7"/>
  <c r="AW111" i="7" s="1"/>
  <c r="AV112" i="7"/>
  <c r="AV111" i="7" s="1"/>
  <c r="AU112" i="7"/>
  <c r="AS112" i="7"/>
  <c r="AS111" i="7" s="1"/>
  <c r="AR112" i="7"/>
  <c r="AR111" i="7" s="1"/>
  <c r="AQ112" i="7"/>
  <c r="AQ111" i="7" s="1"/>
  <c r="AO112" i="7"/>
  <c r="AN112" i="7"/>
  <c r="AN111" i="7" s="1"/>
  <c r="AM112" i="7"/>
  <c r="AM111" i="7" s="1"/>
  <c r="AL112" i="7"/>
  <c r="AL111" i="7" s="1"/>
  <c r="AK112" i="7"/>
  <c r="AJ113" i="7"/>
  <c r="AJ112" i="7" s="1"/>
  <c r="AJ111" i="7" s="1"/>
  <c r="AH112" i="7"/>
  <c r="AH111" i="7" s="1"/>
  <c r="AG112" i="7"/>
  <c r="AG111" i="7" s="1"/>
  <c r="AF112" i="7"/>
  <c r="AF111" i="7" s="1"/>
  <c r="AD112" i="7"/>
  <c r="AD111" i="7" s="1"/>
  <c r="AC112" i="7"/>
  <c r="AC111" i="7" s="1"/>
  <c r="AB112" i="7"/>
  <c r="AB111" i="7" s="1"/>
  <c r="X112" i="7"/>
  <c r="X111" i="7" s="1"/>
  <c r="W112" i="7"/>
  <c r="W111" i="7" s="1"/>
  <c r="U112" i="7"/>
  <c r="U111" i="7" s="1"/>
  <c r="T112" i="7"/>
  <c r="T111" i="7" s="1"/>
  <c r="S112" i="7"/>
  <c r="S111" i="7" s="1"/>
  <c r="R112" i="7"/>
  <c r="R111" i="7" s="1"/>
  <c r="L112" i="7"/>
  <c r="L111" i="7" s="1"/>
  <c r="H112" i="7"/>
  <c r="H111" i="7" s="1"/>
  <c r="F112" i="7"/>
  <c r="E112" i="7"/>
  <c r="E111" i="7" s="1"/>
  <c r="D113" i="7"/>
  <c r="D112" i="7" s="1"/>
  <c r="D111" i="7" s="1"/>
  <c r="C112" i="7"/>
  <c r="BC108" i="7"/>
  <c r="BB108" i="7"/>
  <c r="BA108" i="7"/>
  <c r="AZ108" i="7"/>
  <c r="AY106" i="7"/>
  <c r="AQ106" i="7"/>
  <c r="AK108" i="7"/>
  <c r="AK107" i="7"/>
  <c r="AK109" i="7"/>
  <c r="AK110" i="7"/>
  <c r="AF106" i="7"/>
  <c r="AD108" i="7"/>
  <c r="AD107" i="7"/>
  <c r="AD109" i="7"/>
  <c r="AD110" i="7"/>
  <c r="AC107" i="7"/>
  <c r="AC109" i="7"/>
  <c r="AC110" i="7"/>
  <c r="R106" i="7"/>
  <c r="L106" i="7"/>
  <c r="K106" i="7"/>
  <c r="J108" i="7"/>
  <c r="I108" i="7" s="1"/>
  <c r="J107" i="7"/>
  <c r="J109" i="7"/>
  <c r="I109" i="7" s="1"/>
  <c r="J110" i="7"/>
  <c r="I110" i="7" s="1"/>
  <c r="H106" i="7"/>
  <c r="F106" i="7"/>
  <c r="E106" i="7"/>
  <c r="D106" i="7"/>
  <c r="C106" i="7"/>
  <c r="BD105" i="7"/>
  <c r="BD104" i="7" s="1"/>
  <c r="BD103" i="7" s="1"/>
  <c r="BC105" i="7"/>
  <c r="BC104" i="7" s="1"/>
  <c r="BC103" i="7" s="1"/>
  <c r="BB105" i="7"/>
  <c r="BB104" i="7" s="1"/>
  <c r="BB103" i="7" s="1"/>
  <c r="BA105" i="7"/>
  <c r="BA104" i="7" s="1"/>
  <c r="BA103" i="7" s="1"/>
  <c r="AZ105" i="7"/>
  <c r="AZ104" i="7" s="1"/>
  <c r="AZ103" i="7" s="1"/>
  <c r="AY104" i="7"/>
  <c r="AY103" i="7" s="1"/>
  <c r="AQ104" i="7"/>
  <c r="AQ103" i="7" s="1"/>
  <c r="AN105" i="7"/>
  <c r="AC105" i="7"/>
  <c r="AF104" i="7"/>
  <c r="AF103" i="7" s="1"/>
  <c r="R104" i="7"/>
  <c r="R103" i="7" s="1"/>
  <c r="L104" i="7"/>
  <c r="L103" i="7" s="1"/>
  <c r="K104" i="7"/>
  <c r="K103" i="7" s="1"/>
  <c r="J105" i="7"/>
  <c r="I105" i="7" s="1"/>
  <c r="I104" i="7" s="1"/>
  <c r="I103" i="7" s="1"/>
  <c r="H104" i="7"/>
  <c r="H103" i="7" s="1"/>
  <c r="F104" i="7"/>
  <c r="F103" i="7" s="1"/>
  <c r="E104" i="7"/>
  <c r="D104" i="7"/>
  <c r="D103" i="7" s="1"/>
  <c r="C104" i="7"/>
  <c r="BC100" i="7"/>
  <c r="BB100" i="7"/>
  <c r="BA100" i="7"/>
  <c r="AZ100" i="7"/>
  <c r="AY94" i="7"/>
  <c r="AQ95" i="7"/>
  <c r="AQ102" i="7"/>
  <c r="AK100" i="7"/>
  <c r="AK95" i="7"/>
  <c r="AK96" i="7"/>
  <c r="AK97" i="7"/>
  <c r="AK98" i="7"/>
  <c r="AK99" i="7"/>
  <c r="AK101" i="7"/>
  <c r="AD97" i="7"/>
  <c r="AD99" i="7"/>
  <c r="AD101" i="7"/>
  <c r="AD102" i="7"/>
  <c r="AC98" i="7"/>
  <c r="AC99" i="7"/>
  <c r="AF95" i="7"/>
  <c r="AD95" i="7"/>
  <c r="AD96" i="7"/>
  <c r="R94" i="7"/>
  <c r="L94" i="7"/>
  <c r="K94" i="7"/>
  <c r="J100" i="7"/>
  <c r="I100" i="7" s="1"/>
  <c r="J95" i="7"/>
  <c r="I95" i="7" s="1"/>
  <c r="J96" i="7"/>
  <c r="I96" i="7" s="1"/>
  <c r="J97" i="7"/>
  <c r="I97" i="7" s="1"/>
  <c r="J98" i="7"/>
  <c r="I98" i="7" s="1"/>
  <c r="J99" i="7"/>
  <c r="I99" i="7" s="1"/>
  <c r="J101" i="7"/>
  <c r="I101" i="7" s="1"/>
  <c r="J102" i="7"/>
  <c r="I102" i="7" s="1"/>
  <c r="H94" i="7"/>
  <c r="F94" i="7"/>
  <c r="E94" i="7"/>
  <c r="D94" i="7"/>
  <c r="C94" i="7"/>
  <c r="BD86" i="7"/>
  <c r="BD89" i="7"/>
  <c r="BC86" i="7"/>
  <c r="BC89" i="7"/>
  <c r="BC92" i="7"/>
  <c r="BB86" i="7"/>
  <c r="BB89" i="7"/>
  <c r="BB92" i="7"/>
  <c r="BA86" i="7"/>
  <c r="BA89" i="7"/>
  <c r="BA92" i="7"/>
  <c r="AZ86" i="7"/>
  <c r="AZ89" i="7"/>
  <c r="AZ92" i="7"/>
  <c r="AY85" i="7"/>
  <c r="AQ90" i="7"/>
  <c r="AQ85" i="7" s="1"/>
  <c r="AF85" i="7"/>
  <c r="T86" i="7"/>
  <c r="S86" i="7"/>
  <c r="R85" i="7"/>
  <c r="L85" i="7"/>
  <c r="K85" i="7"/>
  <c r="J91" i="7"/>
  <c r="I91" i="7" s="1"/>
  <c r="J86" i="7"/>
  <c r="I86" i="7" s="1"/>
  <c r="J87" i="7"/>
  <c r="I87" i="7" s="1"/>
  <c r="J88" i="7"/>
  <c r="I88" i="7" s="1"/>
  <c r="J89" i="7"/>
  <c r="I89" i="7" s="1"/>
  <c r="J90" i="7"/>
  <c r="I90" i="7" s="1"/>
  <c r="J92" i="7"/>
  <c r="I92" i="7" s="1"/>
  <c r="J93" i="7"/>
  <c r="I93" i="7" s="1"/>
  <c r="H85" i="7"/>
  <c r="F85" i="7"/>
  <c r="E85" i="7"/>
  <c r="D85" i="7"/>
  <c r="C85" i="7"/>
  <c r="BD84" i="7"/>
  <c r="BD83" i="7" s="1"/>
  <c r="BC84" i="7"/>
  <c r="BC83" i="7" s="1"/>
  <c r="BB84" i="7"/>
  <c r="BB83" i="7" s="1"/>
  <c r="BA84" i="7"/>
  <c r="BA83" i="7" s="1"/>
  <c r="AZ84" i="7"/>
  <c r="AZ83" i="7" s="1"/>
  <c r="AY83" i="7"/>
  <c r="AQ83" i="7"/>
  <c r="AD84" i="7"/>
  <c r="AF83" i="7"/>
  <c r="R83" i="7"/>
  <c r="L83" i="7"/>
  <c r="K83" i="7"/>
  <c r="J84" i="7"/>
  <c r="I84" i="7" s="1"/>
  <c r="I83" i="7" s="1"/>
  <c r="H83" i="7"/>
  <c r="F83" i="7"/>
  <c r="E83" i="7"/>
  <c r="D83" i="7"/>
  <c r="C83" i="7"/>
  <c r="AY73" i="7"/>
  <c r="AQ73" i="7"/>
  <c r="AK79" i="7"/>
  <c r="AK74" i="7"/>
  <c r="AK75" i="7"/>
  <c r="AK76" i="7"/>
  <c r="AK77" i="7"/>
  <c r="AK78" i="7"/>
  <c r="AK80" i="7"/>
  <c r="AK81" i="7"/>
  <c r="AD79" i="7"/>
  <c r="AD75" i="7"/>
  <c r="AD77" i="7"/>
  <c r="AD78" i="7"/>
  <c r="AC76" i="7"/>
  <c r="AC80" i="7"/>
  <c r="AF73" i="7"/>
  <c r="AD74" i="7"/>
  <c r="AD80" i="7"/>
  <c r="R73" i="7"/>
  <c r="L73" i="7"/>
  <c r="K73" i="7"/>
  <c r="J79" i="7"/>
  <c r="J74" i="7"/>
  <c r="I74" i="7" s="1"/>
  <c r="J75" i="7"/>
  <c r="I75" i="7" s="1"/>
  <c r="J76" i="7"/>
  <c r="I76" i="7" s="1"/>
  <c r="J77" i="7"/>
  <c r="J78" i="7"/>
  <c r="I78" i="7" s="1"/>
  <c r="J80" i="7"/>
  <c r="I80" i="7" s="1"/>
  <c r="J81" i="7"/>
  <c r="I81" i="7" s="1"/>
  <c r="H73" i="7"/>
  <c r="F73" i="7"/>
  <c r="E73" i="7"/>
  <c r="D73" i="7"/>
  <c r="C73" i="7"/>
  <c r="C70" i="7" s="1"/>
  <c r="AY71" i="7"/>
  <c r="AQ71" i="7"/>
  <c r="AN72" i="7"/>
  <c r="AF71" i="7"/>
  <c r="R71" i="7"/>
  <c r="L71" i="7"/>
  <c r="K71" i="7"/>
  <c r="J72" i="7"/>
  <c r="I72" i="7" s="1"/>
  <c r="I71" i="7" s="1"/>
  <c r="H71" i="7"/>
  <c r="F71" i="7"/>
  <c r="E71" i="7"/>
  <c r="D71" i="7"/>
  <c r="C71" i="7"/>
  <c r="BD62" i="7"/>
  <c r="BD63" i="7"/>
  <c r="BD64" i="7"/>
  <c r="BD66" i="7"/>
  <c r="BD68" i="7"/>
  <c r="BC62" i="7"/>
  <c r="BC63" i="7"/>
  <c r="BC64" i="7"/>
  <c r="BC66" i="7"/>
  <c r="BC68" i="7"/>
  <c r="BB62" i="7"/>
  <c r="BB63" i="7"/>
  <c r="BB64" i="7"/>
  <c r="BB66" i="7"/>
  <c r="BB68" i="7"/>
  <c r="BA62" i="7"/>
  <c r="BA63" i="7"/>
  <c r="BA64" i="7"/>
  <c r="BA66" i="7"/>
  <c r="BA68" i="7"/>
  <c r="AZ62" i="7"/>
  <c r="AZ63" i="7"/>
  <c r="AZ64" i="7"/>
  <c r="AZ66" i="7"/>
  <c r="AZ68" i="7"/>
  <c r="AY61" i="7"/>
  <c r="AR64" i="7"/>
  <c r="AR65" i="7"/>
  <c r="AQ65" i="7"/>
  <c r="AQ67" i="7"/>
  <c r="AQ69" i="7"/>
  <c r="AN66" i="7"/>
  <c r="AD64" i="7"/>
  <c r="AD68" i="7"/>
  <c r="AB67" i="7"/>
  <c r="AB65" i="7"/>
  <c r="AF65" i="7"/>
  <c r="AF67" i="7"/>
  <c r="AF69" i="7"/>
  <c r="AC68" i="7"/>
  <c r="U63" i="7"/>
  <c r="T62" i="7"/>
  <c r="T63" i="7"/>
  <c r="S62" i="7"/>
  <c r="S63" i="7"/>
  <c r="R61" i="7"/>
  <c r="L61" i="7"/>
  <c r="J67" i="7"/>
  <c r="I67" i="7" s="1"/>
  <c r="J62" i="7"/>
  <c r="I62" i="7" s="1"/>
  <c r="J63" i="7"/>
  <c r="I63" i="7" s="1"/>
  <c r="J64" i="7"/>
  <c r="J65" i="7"/>
  <c r="I65" i="7" s="1"/>
  <c r="J66" i="7"/>
  <c r="I66" i="7" s="1"/>
  <c r="J68" i="7"/>
  <c r="I68" i="7" s="1"/>
  <c r="H61" i="7"/>
  <c r="F61" i="7"/>
  <c r="E61" i="7"/>
  <c r="D61" i="7"/>
  <c r="C61" i="7"/>
  <c r="BD58" i="7"/>
  <c r="BD53" i="7"/>
  <c r="BD54" i="7"/>
  <c r="BD55" i="7"/>
  <c r="BD56" i="7"/>
  <c r="BD57" i="7"/>
  <c r="BD59" i="7"/>
  <c r="BD60" i="7"/>
  <c r="BC58" i="7"/>
  <c r="BC53" i="7"/>
  <c r="BC54" i="7"/>
  <c r="BC55" i="7"/>
  <c r="BC56" i="7"/>
  <c r="BC57" i="7"/>
  <c r="BC59" i="7"/>
  <c r="BC60" i="7"/>
  <c r="BB58" i="7"/>
  <c r="BB53" i="7"/>
  <c r="BB54" i="7"/>
  <c r="BB55" i="7"/>
  <c r="BB56" i="7"/>
  <c r="BB57" i="7"/>
  <c r="BB59" i="7"/>
  <c r="BB60" i="7"/>
  <c r="BA58" i="7"/>
  <c r="BA53" i="7"/>
  <c r="BA54" i="7"/>
  <c r="BA55" i="7"/>
  <c r="BA56" i="7"/>
  <c r="BA57" i="7"/>
  <c r="BA59" i="7"/>
  <c r="BA60" i="7"/>
  <c r="AZ58" i="7"/>
  <c r="AZ53" i="7"/>
  <c r="AZ54" i="7"/>
  <c r="AZ55" i="7"/>
  <c r="AZ56" i="7"/>
  <c r="AZ57" i="7"/>
  <c r="AZ59" i="7"/>
  <c r="AZ60" i="7"/>
  <c r="AY52" i="7"/>
  <c r="AN54" i="7"/>
  <c r="AN56" i="7"/>
  <c r="AN57" i="7"/>
  <c r="AN59" i="7"/>
  <c r="AN60" i="7"/>
  <c r="AK58" i="7"/>
  <c r="AK53" i="7"/>
  <c r="AK54" i="7"/>
  <c r="AD58" i="7"/>
  <c r="AD53" i="7"/>
  <c r="AD54" i="7"/>
  <c r="AD55" i="7"/>
  <c r="AD56" i="7"/>
  <c r="AD57" i="7"/>
  <c r="AD59" i="7"/>
  <c r="AD60" i="7"/>
  <c r="AC56" i="7"/>
  <c r="AC57" i="7"/>
  <c r="AC59" i="7"/>
  <c r="R52" i="7"/>
  <c r="L52" i="7"/>
  <c r="K52" i="7"/>
  <c r="J58" i="7"/>
  <c r="I58" i="7" s="1"/>
  <c r="J53" i="7"/>
  <c r="J54" i="7"/>
  <c r="I54" i="7" s="1"/>
  <c r="J55" i="7"/>
  <c r="I55" i="7" s="1"/>
  <c r="J56" i="7"/>
  <c r="I56" i="7" s="1"/>
  <c r="J57" i="7"/>
  <c r="I57" i="7" s="1"/>
  <c r="J59" i="7"/>
  <c r="I59" i="7" s="1"/>
  <c r="J60" i="7"/>
  <c r="I60" i="7" s="1"/>
  <c r="H52" i="7"/>
  <c r="F52" i="7"/>
  <c r="E52" i="7"/>
  <c r="D52" i="7"/>
  <c r="C52" i="7"/>
  <c r="BD48" i="7"/>
  <c r="BC45" i="7"/>
  <c r="BC48" i="7"/>
  <c r="BB45" i="7"/>
  <c r="BB48" i="7"/>
  <c r="BA45" i="7"/>
  <c r="BA48" i="7"/>
  <c r="AZ45" i="7"/>
  <c r="AZ48" i="7"/>
  <c r="AY43" i="7"/>
  <c r="AR44" i="7"/>
  <c r="AR45" i="7"/>
  <c r="AR46" i="7"/>
  <c r="AR47" i="7"/>
  <c r="AR48" i="7"/>
  <c r="AR49" i="7"/>
  <c r="AR50" i="7"/>
  <c r="AR51" i="7"/>
  <c r="AQ48" i="7"/>
  <c r="AK44" i="7"/>
  <c r="AK45" i="7"/>
  <c r="AK46" i="7"/>
  <c r="AK47" i="7"/>
  <c r="AK48" i="7"/>
  <c r="AK49" i="7"/>
  <c r="AK50" i="7"/>
  <c r="AK51" i="7"/>
  <c r="AD45" i="7"/>
  <c r="AD46" i="7"/>
  <c r="AD47" i="7"/>
  <c r="AD49" i="7"/>
  <c r="AD50" i="7"/>
  <c r="AD51" i="7"/>
  <c r="AC45" i="7"/>
  <c r="AC49" i="7"/>
  <c r="AC51" i="7"/>
  <c r="AF43" i="7"/>
  <c r="U47" i="7"/>
  <c r="R43" i="7"/>
  <c r="L43" i="7"/>
  <c r="K43" i="7"/>
  <c r="J44" i="7"/>
  <c r="J45" i="7"/>
  <c r="I45" i="7" s="1"/>
  <c r="J46" i="7"/>
  <c r="I46" i="7" s="1"/>
  <c r="J47" i="7"/>
  <c r="I47" i="7" s="1"/>
  <c r="J48" i="7"/>
  <c r="J49" i="7"/>
  <c r="I49" i="7" s="1"/>
  <c r="J50" i="7"/>
  <c r="I50" i="7" s="1"/>
  <c r="J51" i="7"/>
  <c r="I51" i="7" s="1"/>
  <c r="H43" i="7"/>
  <c r="F43" i="7"/>
  <c r="E43" i="7"/>
  <c r="D44" i="7"/>
  <c r="D43" i="7" s="1"/>
  <c r="C43" i="7"/>
  <c r="BD41" i="7"/>
  <c r="BC41" i="7"/>
  <c r="BB41" i="7"/>
  <c r="BA41" i="7"/>
  <c r="AZ41" i="7"/>
  <c r="AY41" i="7"/>
  <c r="AW42" i="7"/>
  <c r="AU41" i="7"/>
  <c r="AQ41" i="7"/>
  <c r="AF41" i="7"/>
  <c r="AD42" i="7"/>
  <c r="AC42" i="7"/>
  <c r="R41" i="7"/>
  <c r="L41" i="7"/>
  <c r="K41" i="7"/>
  <c r="J42" i="7"/>
  <c r="I42" i="7" s="1"/>
  <c r="I41" i="7" s="1"/>
  <c r="H41" i="7"/>
  <c r="F41" i="7"/>
  <c r="E41" i="7"/>
  <c r="D41" i="7"/>
  <c r="C41" i="7"/>
  <c r="BD37" i="7"/>
  <c r="BC37" i="7"/>
  <c r="BB37" i="7"/>
  <c r="BA37" i="7"/>
  <c r="AZ37" i="7"/>
  <c r="AY37" i="7"/>
  <c r="AP38" i="7"/>
  <c r="AQ37" i="7"/>
  <c r="AK38" i="7"/>
  <c r="AG38" i="7"/>
  <c r="AG37" i="7" s="1"/>
  <c r="AF37" i="7"/>
  <c r="AD38" i="7"/>
  <c r="AC38" i="7"/>
  <c r="AB38" i="7"/>
  <c r="R37" i="7"/>
  <c r="L37" i="7"/>
  <c r="K37" i="7"/>
  <c r="J38" i="7"/>
  <c r="I38" i="7" s="1"/>
  <c r="I37" i="7" s="1"/>
  <c r="H37" i="7"/>
  <c r="F37" i="7"/>
  <c r="E37" i="7"/>
  <c r="D37" i="7"/>
  <c r="C37" i="7"/>
  <c r="BD35" i="7"/>
  <c r="BC35" i="7"/>
  <c r="BB35" i="7"/>
  <c r="BA35" i="7"/>
  <c r="AZ35" i="7"/>
  <c r="AY35" i="7"/>
  <c r="AQ35" i="7"/>
  <c r="AO36" i="7"/>
  <c r="AO35" i="7" s="1"/>
  <c r="AF35" i="7"/>
  <c r="AC36" i="7"/>
  <c r="AC35" i="7" s="1"/>
  <c r="R35" i="7"/>
  <c r="L35" i="7"/>
  <c r="K35" i="7"/>
  <c r="J36" i="7"/>
  <c r="J35" i="7" s="1"/>
  <c r="H35" i="7"/>
  <c r="F35" i="7"/>
  <c r="E35" i="7"/>
  <c r="D36" i="7"/>
  <c r="D35" i="7" s="1"/>
  <c r="C35" i="7"/>
  <c r="BD32" i="7"/>
  <c r="BC32" i="7"/>
  <c r="BB32" i="7"/>
  <c r="BA32" i="7"/>
  <c r="AZ32" i="7"/>
  <c r="AY32" i="7"/>
  <c r="AR33" i="7"/>
  <c r="AR32" i="7" s="1"/>
  <c r="AQ32" i="7"/>
  <c r="AJ33" i="7"/>
  <c r="AJ32" i="7" s="1"/>
  <c r="AF32" i="7"/>
  <c r="AB33" i="7"/>
  <c r="AB32" i="7" s="1"/>
  <c r="F33" i="7"/>
  <c r="F32" i="7" s="1"/>
  <c r="R32" i="7"/>
  <c r="L32" i="7"/>
  <c r="K32" i="7"/>
  <c r="J33" i="7"/>
  <c r="H32" i="7"/>
  <c r="C32" i="7"/>
  <c r="AY27" i="7"/>
  <c r="AP28" i="7"/>
  <c r="AR28" i="7"/>
  <c r="AR29" i="7"/>
  <c r="AR30" i="7"/>
  <c r="AR31" i="7"/>
  <c r="AQ28" i="7"/>
  <c r="AC31" i="7"/>
  <c r="AF27" i="7"/>
  <c r="AD28" i="7"/>
  <c r="AD29" i="7"/>
  <c r="AD30" i="7"/>
  <c r="AD31" i="7"/>
  <c r="AC28" i="7"/>
  <c r="AC29" i="7"/>
  <c r="R27" i="7"/>
  <c r="L27" i="7"/>
  <c r="K27" i="7"/>
  <c r="J28" i="7"/>
  <c r="I28" i="7" s="1"/>
  <c r="J29" i="7"/>
  <c r="J30" i="7"/>
  <c r="I30" i="7" s="1"/>
  <c r="J31" i="7"/>
  <c r="I31" i="7" s="1"/>
  <c r="H27" i="7"/>
  <c r="F27" i="7"/>
  <c r="E27" i="7"/>
  <c r="D27" i="7"/>
  <c r="C28" i="7"/>
  <c r="C29" i="7"/>
  <c r="C30" i="7"/>
  <c r="C31" i="7"/>
  <c r="N13" i="4"/>
  <c r="N20" i="4"/>
  <c r="N41" i="4"/>
  <c r="N65" i="4"/>
  <c r="K13" i="4"/>
  <c r="K20" i="4"/>
  <c r="K41" i="4"/>
  <c r="K65" i="4"/>
  <c r="J13" i="4"/>
  <c r="BB17" i="7"/>
  <c r="J20" i="4"/>
  <c r="BB18" i="7"/>
  <c r="J65" i="4"/>
  <c r="BC20" i="7" s="1"/>
  <c r="BB20" i="7"/>
  <c r="H13" i="4"/>
  <c r="BA17" i="7" s="1"/>
  <c r="H20" i="4"/>
  <c r="BA18" i="7" s="1"/>
  <c r="G45" i="4"/>
  <c r="G53" i="4"/>
  <c r="G57" i="4"/>
  <c r="H65" i="4"/>
  <c r="BA20" i="7" s="1"/>
  <c r="G13" i="4"/>
  <c r="AZ17" i="7" s="1"/>
  <c r="G20" i="4"/>
  <c r="AZ18" i="7" s="1"/>
  <c r="G65" i="4"/>
  <c r="AZ20" i="7" s="1"/>
  <c r="AY16" i="7"/>
  <c r="AR17" i="7"/>
  <c r="AR18" i="7"/>
  <c r="AR19" i="7"/>
  <c r="AR20" i="7"/>
  <c r="AR21" i="7"/>
  <c r="AR22" i="7"/>
  <c r="AR23" i="7"/>
  <c r="AR24" i="7"/>
  <c r="AQ21" i="7"/>
  <c r="AQ16" i="7" s="1"/>
  <c r="AK17" i="7"/>
  <c r="AK18" i="7"/>
  <c r="AK22" i="7"/>
  <c r="AD17" i="7"/>
  <c r="AD18" i="7"/>
  <c r="AD19" i="7"/>
  <c r="AD22" i="7"/>
  <c r="AD23" i="7"/>
  <c r="AC17" i="7"/>
  <c r="AC18" i="7"/>
  <c r="AC19" i="7"/>
  <c r="AC21" i="7"/>
  <c r="AC23" i="7"/>
  <c r="AC24" i="7"/>
  <c r="AF16" i="7"/>
  <c r="AD21" i="7"/>
  <c r="AC22" i="7"/>
  <c r="R16" i="7"/>
  <c r="L18" i="7"/>
  <c r="L20" i="7"/>
  <c r="K18" i="7"/>
  <c r="K20" i="7"/>
  <c r="J17" i="7"/>
  <c r="I17" i="7" s="1"/>
  <c r="J19" i="7"/>
  <c r="I19" i="7" s="1"/>
  <c r="J21" i="7"/>
  <c r="I21" i="7" s="1"/>
  <c r="J22" i="7"/>
  <c r="I22" i="7" s="1"/>
  <c r="J23" i="7"/>
  <c r="I23" i="7" s="1"/>
  <c r="J24" i="7"/>
  <c r="I24" i="7" s="1"/>
  <c r="C17" i="7"/>
  <c r="C18" i="7"/>
  <c r="C19" i="7"/>
  <c r="C20" i="7"/>
  <c r="C21" i="7"/>
  <c r="C22" i="7"/>
  <c r="C23" i="7"/>
  <c r="C24" i="7"/>
  <c r="BD14" i="7"/>
  <c r="BD13" i="7" s="1"/>
  <c r="BC14" i="7"/>
  <c r="BC13" i="7" s="1"/>
  <c r="BB14" i="7"/>
  <c r="BB13" i="7" s="1"/>
  <c r="BA14" i="7"/>
  <c r="BA13" i="7" s="1"/>
  <c r="AZ14" i="7"/>
  <c r="AZ13" i="7" s="1"/>
  <c r="AY14" i="7"/>
  <c r="AY13" i="7" s="1"/>
  <c r="AW14" i="7"/>
  <c r="AW13" i="7" s="1"/>
  <c r="AV14" i="7"/>
  <c r="AV13" i="7" s="1"/>
  <c r="AU14" i="7"/>
  <c r="AU13" i="7" s="1"/>
  <c r="AS14" i="7"/>
  <c r="AS13" i="7" s="1"/>
  <c r="AR14" i="7"/>
  <c r="AR13" i="7" s="1"/>
  <c r="AQ14" i="7"/>
  <c r="AQ13" i="7" s="1"/>
  <c r="AO14" i="7"/>
  <c r="AO13" i="7" s="1"/>
  <c r="AN14" i="7"/>
  <c r="AN13" i="7" s="1"/>
  <c r="AM14" i="7"/>
  <c r="AM13" i="7" s="1"/>
  <c r="AL14" i="7"/>
  <c r="AL13" i="7" s="1"/>
  <c r="AK14" i="7"/>
  <c r="AK13" i="7" s="1"/>
  <c r="AJ14" i="7"/>
  <c r="AJ13" i="7" s="1"/>
  <c r="AH14" i="7"/>
  <c r="AH13" i="7" s="1"/>
  <c r="AG14" i="7"/>
  <c r="AG13" i="7" s="1"/>
  <c r="AF14" i="7"/>
  <c r="AF13" i="7" s="1"/>
  <c r="AD14" i="7"/>
  <c r="AD13" i="7" s="1"/>
  <c r="AC14" i="7"/>
  <c r="AC13" i="7" s="1"/>
  <c r="AB14" i="7"/>
  <c r="AB13" i="7" s="1"/>
  <c r="X14" i="7"/>
  <c r="X13" i="7" s="1"/>
  <c r="W14" i="7"/>
  <c r="W13" i="7" s="1"/>
  <c r="U14" i="7"/>
  <c r="U13" i="7" s="1"/>
  <c r="T14" i="7"/>
  <c r="T13" i="7" s="1"/>
  <c r="S14" i="7"/>
  <c r="S13" i="7" s="1"/>
  <c r="R14" i="7"/>
  <c r="R13" i="7" s="1"/>
  <c r="L14" i="7"/>
  <c r="L13" i="7" s="1"/>
  <c r="K14" i="7"/>
  <c r="K13" i="7" s="1"/>
  <c r="J15" i="7"/>
  <c r="J14" i="7" s="1"/>
  <c r="J13" i="7" s="1"/>
  <c r="H14" i="7"/>
  <c r="H13" i="7" s="1"/>
  <c r="F14" i="7"/>
  <c r="F13" i="7" s="1"/>
  <c r="E14" i="7"/>
  <c r="E13" i="7" s="1"/>
  <c r="D15" i="7"/>
  <c r="D14" i="7" s="1"/>
  <c r="D13" i="7" s="1"/>
  <c r="C14" i="7"/>
  <c r="C13" i="7" s="1"/>
  <c r="H136" i="4"/>
  <c r="BA46" i="7" s="1"/>
  <c r="BA113" i="7"/>
  <c r="BA112" i="7" s="1"/>
  <c r="BA111" i="7" s="1"/>
  <c r="M12" i="11"/>
  <c r="K113" i="7"/>
  <c r="K112" i="7" s="1"/>
  <c r="K111" i="7" s="1"/>
  <c r="AL20" i="11"/>
  <c r="K20" i="11"/>
  <c r="J20" i="11"/>
  <c r="K69" i="7"/>
  <c r="I20" i="11" s="1"/>
  <c r="G20" i="11"/>
  <c r="F20" i="11"/>
  <c r="E20" i="11"/>
  <c r="D20" i="11"/>
  <c r="C20" i="11"/>
  <c r="AL19" i="11"/>
  <c r="AE19" i="11"/>
  <c r="T19" i="11"/>
  <c r="K19" i="11"/>
  <c r="J19" i="11"/>
  <c r="I19" i="11"/>
  <c r="G19" i="11"/>
  <c r="F19" i="11"/>
  <c r="E19" i="11"/>
  <c r="D19" i="11"/>
  <c r="C19" i="11"/>
  <c r="AL18" i="11"/>
  <c r="K18" i="11"/>
  <c r="J18" i="11"/>
  <c r="I18" i="11"/>
  <c r="G18" i="11"/>
  <c r="F18" i="11"/>
  <c r="E18" i="11"/>
  <c r="D18" i="11"/>
  <c r="C18" i="11"/>
  <c r="AL17" i="11"/>
  <c r="T17" i="11"/>
  <c r="K17" i="11"/>
  <c r="J17" i="11"/>
  <c r="I17" i="11"/>
  <c r="G17" i="11"/>
  <c r="F17" i="11"/>
  <c r="E17" i="11"/>
  <c r="D17" i="11"/>
  <c r="C17" i="11"/>
  <c r="AL16" i="11"/>
  <c r="K16" i="11"/>
  <c r="J16" i="11"/>
  <c r="I16" i="11"/>
  <c r="G16" i="11"/>
  <c r="F16" i="11"/>
  <c r="E16" i="11"/>
  <c r="D16" i="11"/>
  <c r="C16" i="11"/>
  <c r="AL15" i="11"/>
  <c r="AE15" i="11"/>
  <c r="T15" i="11"/>
  <c r="K15" i="11"/>
  <c r="J15" i="11"/>
  <c r="I15" i="11"/>
  <c r="G15" i="11"/>
  <c r="F15" i="11"/>
  <c r="E15" i="11"/>
  <c r="D15" i="11"/>
  <c r="C15" i="11"/>
  <c r="AL14" i="11"/>
  <c r="AE14" i="11"/>
  <c r="T14" i="11"/>
  <c r="K14" i="11"/>
  <c r="J14" i="11"/>
  <c r="I14" i="11"/>
  <c r="G14" i="11"/>
  <c r="F14" i="11"/>
  <c r="E14" i="11"/>
  <c r="D14" i="11"/>
  <c r="C14" i="11"/>
  <c r="AL13" i="11"/>
  <c r="K13" i="11"/>
  <c r="J13" i="11"/>
  <c r="I13" i="11"/>
  <c r="G13" i="11"/>
  <c r="F13" i="11"/>
  <c r="E13" i="11"/>
  <c r="C13" i="11"/>
  <c r="BD113" i="7"/>
  <c r="AQ12" i="11" s="1"/>
  <c r="BC113" i="7"/>
  <c r="AP12" i="11" s="1"/>
  <c r="BB113" i="7"/>
  <c r="AO12" i="11" s="1"/>
  <c r="AZ113" i="7"/>
  <c r="AZ112" i="7" s="1"/>
  <c r="AZ111" i="7" s="1"/>
  <c r="AL12" i="11"/>
  <c r="AK12" i="11"/>
  <c r="AJ12" i="11"/>
  <c r="AI12" i="11"/>
  <c r="AH12" i="11"/>
  <c r="AG12" i="11"/>
  <c r="AF12" i="11"/>
  <c r="AE12" i="11"/>
  <c r="AD12" i="11"/>
  <c r="AC12" i="11"/>
  <c r="AB12" i="11"/>
  <c r="AA12" i="11"/>
  <c r="Z12" i="11"/>
  <c r="Y12" i="11"/>
  <c r="W12" i="11"/>
  <c r="V12" i="11"/>
  <c r="U12" i="11"/>
  <c r="T12" i="11"/>
  <c r="S12" i="11"/>
  <c r="R12" i="11"/>
  <c r="P12" i="11"/>
  <c r="O12" i="11"/>
  <c r="N12" i="11"/>
  <c r="L12" i="11"/>
  <c r="K12" i="11"/>
  <c r="J12" i="11"/>
  <c r="G12" i="11"/>
  <c r="F12" i="11"/>
  <c r="E12" i="11"/>
  <c r="C12" i="11"/>
  <c r="AQ10" i="11"/>
  <c r="AP10" i="11"/>
  <c r="AO10" i="11"/>
  <c r="AN10" i="11"/>
  <c r="AM10" i="11"/>
  <c r="AL10" i="11"/>
  <c r="AL11" i="11"/>
  <c r="AE10" i="11"/>
  <c r="T10" i="11"/>
  <c r="K10" i="11"/>
  <c r="K11" i="11"/>
  <c r="J10" i="11"/>
  <c r="J11" i="11"/>
  <c r="I10" i="11"/>
  <c r="I11" i="11"/>
  <c r="G10" i="11"/>
  <c r="G11" i="11"/>
  <c r="F10" i="11"/>
  <c r="F11" i="11"/>
  <c r="E10" i="11"/>
  <c r="E11" i="11"/>
  <c r="D10" i="11"/>
  <c r="C10" i="11"/>
  <c r="C11" i="11"/>
  <c r="AE11" i="11"/>
  <c r="T11" i="11"/>
  <c r="D11" i="11"/>
  <c r="H123" i="4"/>
  <c r="BA31" i="7" s="1"/>
  <c r="N78" i="4"/>
  <c r="N91" i="4"/>
  <c r="N100" i="4"/>
  <c r="AB100" i="4" s="1"/>
  <c r="AB101" i="4" s="1"/>
  <c r="N105" i="4"/>
  <c r="P22" i="10"/>
  <c r="O22" i="10"/>
  <c r="M22" i="10"/>
  <c r="L22" i="10"/>
  <c r="L12" i="10" s="1"/>
  <c r="J22" i="10"/>
  <c r="I22" i="10"/>
  <c r="G22" i="10"/>
  <c r="E22" i="10"/>
  <c r="D22" i="10"/>
  <c r="H292" i="10"/>
  <c r="H113" i="10"/>
  <c r="H99" i="10"/>
  <c r="H85" i="10"/>
  <c r="F168" i="10"/>
  <c r="N544" i="10"/>
  <c r="K544" i="10"/>
  <c r="H544" i="10"/>
  <c r="F544" i="10"/>
  <c r="C544" i="10"/>
  <c r="N543" i="10"/>
  <c r="K543" i="10"/>
  <c r="H543" i="10"/>
  <c r="F543" i="10"/>
  <c r="C543" i="10"/>
  <c r="N542" i="10"/>
  <c r="K542" i="10"/>
  <c r="H542" i="10"/>
  <c r="F542" i="10"/>
  <c r="C542" i="10"/>
  <c r="N541" i="10"/>
  <c r="K541" i="10"/>
  <c r="H541" i="10"/>
  <c r="F541" i="10"/>
  <c r="C541" i="10"/>
  <c r="N540" i="10"/>
  <c r="K540" i="10"/>
  <c r="H540" i="10"/>
  <c r="F540" i="10"/>
  <c r="C540" i="10"/>
  <c r="N539" i="10"/>
  <c r="K539" i="10"/>
  <c r="H539" i="10"/>
  <c r="F539" i="10"/>
  <c r="C539" i="10"/>
  <c r="N538" i="10"/>
  <c r="K538" i="10"/>
  <c r="H538" i="10"/>
  <c r="F538" i="10"/>
  <c r="C538" i="10"/>
  <c r="N537" i="10"/>
  <c r="K537" i="10"/>
  <c r="H537" i="10"/>
  <c r="F537" i="10"/>
  <c r="C537" i="10"/>
  <c r="P536" i="10"/>
  <c r="O536" i="10"/>
  <c r="M536" i="10"/>
  <c r="L536" i="10"/>
  <c r="J536" i="10"/>
  <c r="I536" i="10"/>
  <c r="G536" i="10"/>
  <c r="E536" i="10"/>
  <c r="D536" i="10"/>
  <c r="N535" i="10"/>
  <c r="K535" i="10"/>
  <c r="H535" i="10"/>
  <c r="F535" i="10"/>
  <c r="C535" i="10"/>
  <c r="N534" i="10"/>
  <c r="K534" i="10"/>
  <c r="H534" i="10"/>
  <c r="F534" i="10"/>
  <c r="C534" i="10"/>
  <c r="N533" i="10"/>
  <c r="K533" i="10"/>
  <c r="H533" i="10"/>
  <c r="F533" i="10"/>
  <c r="C533" i="10"/>
  <c r="P532" i="10"/>
  <c r="P531" i="10" s="1"/>
  <c r="O532" i="10"/>
  <c r="O531" i="10" s="1"/>
  <c r="M532" i="10"/>
  <c r="M531" i="10" s="1"/>
  <c r="L532" i="10"/>
  <c r="L531" i="10" s="1"/>
  <c r="J532" i="10"/>
  <c r="J531" i="10" s="1"/>
  <c r="I532" i="10"/>
  <c r="G532" i="10"/>
  <c r="G531" i="10" s="1"/>
  <c r="E532" i="10"/>
  <c r="D532" i="10"/>
  <c r="D531" i="10" s="1"/>
  <c r="P525" i="10"/>
  <c r="O525" i="10"/>
  <c r="N525" i="10"/>
  <c r="M525" i="10"/>
  <c r="L525" i="10"/>
  <c r="K525" i="10"/>
  <c r="J525" i="10"/>
  <c r="I525" i="10"/>
  <c r="H525" i="10"/>
  <c r="G525" i="10"/>
  <c r="F525" i="10"/>
  <c r="E525" i="10"/>
  <c r="D525" i="10"/>
  <c r="C525" i="10"/>
  <c r="P522" i="10"/>
  <c r="O522" i="10"/>
  <c r="N522" i="10"/>
  <c r="M522" i="10"/>
  <c r="L522" i="10"/>
  <c r="K522" i="10"/>
  <c r="J522" i="10"/>
  <c r="I522" i="10"/>
  <c r="H522" i="10"/>
  <c r="G522" i="10"/>
  <c r="F522" i="10"/>
  <c r="E522" i="10"/>
  <c r="D522" i="10"/>
  <c r="C522" i="10"/>
  <c r="P516" i="10"/>
  <c r="O516" i="10"/>
  <c r="N516" i="10"/>
  <c r="M516" i="10"/>
  <c r="L516" i="10"/>
  <c r="K516" i="10"/>
  <c r="J516" i="10"/>
  <c r="I516" i="10"/>
  <c r="H516" i="10"/>
  <c r="F516" i="10"/>
  <c r="E516" i="10"/>
  <c r="D516" i="10"/>
  <c r="C516" i="10"/>
  <c r="P509" i="10"/>
  <c r="O509" i="10"/>
  <c r="N509" i="10"/>
  <c r="M509" i="10"/>
  <c r="L509" i="10"/>
  <c r="K509" i="10"/>
  <c r="J509" i="10"/>
  <c r="I509" i="10"/>
  <c r="H509" i="10"/>
  <c r="G509" i="10"/>
  <c r="F509" i="10"/>
  <c r="E509" i="10"/>
  <c r="D509" i="10"/>
  <c r="C509" i="10"/>
  <c r="P501" i="10"/>
  <c r="O501" i="10"/>
  <c r="N501" i="10"/>
  <c r="M501" i="10"/>
  <c r="L501" i="10"/>
  <c r="K501" i="10"/>
  <c r="J501" i="10"/>
  <c r="I501" i="10"/>
  <c r="H501" i="10"/>
  <c r="G501" i="10"/>
  <c r="F501" i="10"/>
  <c r="E501" i="10"/>
  <c r="D501" i="10"/>
  <c r="C501" i="10"/>
  <c r="P498" i="10"/>
  <c r="O498" i="10"/>
  <c r="N498" i="10"/>
  <c r="M498" i="10"/>
  <c r="L498" i="10"/>
  <c r="K498" i="10"/>
  <c r="J498" i="10"/>
  <c r="I498" i="10"/>
  <c r="H498" i="10"/>
  <c r="G498" i="10"/>
  <c r="F498" i="10"/>
  <c r="E498" i="10"/>
  <c r="D498" i="10"/>
  <c r="C498" i="10"/>
  <c r="P495" i="10"/>
  <c r="O495" i="10"/>
  <c r="N495" i="10"/>
  <c r="M495" i="10"/>
  <c r="L495" i="10"/>
  <c r="K495" i="10"/>
  <c r="J495" i="10"/>
  <c r="I495" i="10"/>
  <c r="H495" i="10"/>
  <c r="G495" i="10"/>
  <c r="F495" i="10"/>
  <c r="E495" i="10"/>
  <c r="D495" i="10"/>
  <c r="C495" i="10"/>
  <c r="P493" i="10"/>
  <c r="O493" i="10"/>
  <c r="N493" i="10"/>
  <c r="M493" i="10"/>
  <c r="L493" i="10"/>
  <c r="K493" i="10"/>
  <c r="J493" i="10"/>
  <c r="I493" i="10"/>
  <c r="H493" i="10"/>
  <c r="G493" i="10"/>
  <c r="F493" i="10"/>
  <c r="E493" i="10"/>
  <c r="D493" i="10"/>
  <c r="C493" i="10"/>
  <c r="P483" i="10"/>
  <c r="O483" i="10"/>
  <c r="N483" i="10"/>
  <c r="M483" i="10"/>
  <c r="L483" i="10"/>
  <c r="K483" i="10"/>
  <c r="J483" i="10"/>
  <c r="I483" i="10"/>
  <c r="H483" i="10"/>
  <c r="G483" i="10"/>
  <c r="F483" i="10"/>
  <c r="E483" i="10"/>
  <c r="D483" i="10"/>
  <c r="C483" i="10"/>
  <c r="N482" i="10"/>
  <c r="K482" i="10"/>
  <c r="H482" i="10"/>
  <c r="F482" i="10"/>
  <c r="C482" i="10"/>
  <c r="N481" i="10"/>
  <c r="K481" i="10"/>
  <c r="H481" i="10"/>
  <c r="F481" i="10"/>
  <c r="C481" i="10"/>
  <c r="N480" i="10"/>
  <c r="K480" i="10"/>
  <c r="H480" i="10"/>
  <c r="F480" i="10"/>
  <c r="C480" i="10"/>
  <c r="N479" i="10"/>
  <c r="K479" i="10"/>
  <c r="H479" i="10"/>
  <c r="F479" i="10"/>
  <c r="C479" i="10"/>
  <c r="N478" i="10"/>
  <c r="K478" i="10"/>
  <c r="H478" i="10"/>
  <c r="F478" i="10"/>
  <c r="C478" i="10"/>
  <c r="N477" i="10"/>
  <c r="K477" i="10"/>
  <c r="H477" i="10"/>
  <c r="F477" i="10"/>
  <c r="C477" i="10"/>
  <c r="N476" i="10"/>
  <c r="K476" i="10"/>
  <c r="H476" i="10"/>
  <c r="F476" i="10"/>
  <c r="C476" i="10"/>
  <c r="N475" i="10"/>
  <c r="H475" i="10"/>
  <c r="F475" i="10"/>
  <c r="C475" i="10"/>
  <c r="P474" i="10"/>
  <c r="O474" i="10"/>
  <c r="M474" i="10"/>
  <c r="L474" i="10"/>
  <c r="J474" i="10"/>
  <c r="I474" i="10"/>
  <c r="G474" i="10"/>
  <c r="E474" i="10"/>
  <c r="D474" i="10"/>
  <c r="N473" i="10"/>
  <c r="K473" i="10"/>
  <c r="H473" i="10"/>
  <c r="F473" i="10"/>
  <c r="C473" i="10"/>
  <c r="N472" i="10"/>
  <c r="K472" i="10"/>
  <c r="H472" i="10"/>
  <c r="F472" i="10"/>
  <c r="C472" i="10"/>
  <c r="N471" i="10"/>
  <c r="K471" i="10"/>
  <c r="H471" i="10"/>
  <c r="F471" i="10"/>
  <c r="C471" i="10"/>
  <c r="N470" i="10"/>
  <c r="K470" i="10"/>
  <c r="H470" i="10"/>
  <c r="F470" i="10"/>
  <c r="C470" i="10"/>
  <c r="N469" i="10"/>
  <c r="K469" i="10"/>
  <c r="H469" i="10"/>
  <c r="F469" i="10"/>
  <c r="C469" i="10"/>
  <c r="N468" i="10"/>
  <c r="K468" i="10"/>
  <c r="H468" i="10"/>
  <c r="F468" i="10"/>
  <c r="C468" i="10"/>
  <c r="N467" i="10"/>
  <c r="K467" i="10"/>
  <c r="H467" i="10"/>
  <c r="F467" i="10"/>
  <c r="C467" i="10"/>
  <c r="N466" i="10"/>
  <c r="K466" i="10"/>
  <c r="H466" i="10"/>
  <c r="F466" i="10"/>
  <c r="P465" i="10"/>
  <c r="O465" i="10"/>
  <c r="M465" i="10"/>
  <c r="L465" i="10"/>
  <c r="J465" i="10"/>
  <c r="I465" i="10"/>
  <c r="G465" i="10"/>
  <c r="E465" i="10"/>
  <c r="D465" i="10"/>
  <c r="N462" i="10"/>
  <c r="K462" i="10"/>
  <c r="H462" i="10"/>
  <c r="F462" i="10"/>
  <c r="C462" i="10"/>
  <c r="N461" i="10"/>
  <c r="K461" i="10"/>
  <c r="H461" i="10"/>
  <c r="F461" i="10"/>
  <c r="C461" i="10"/>
  <c r="N460" i="10"/>
  <c r="K460" i="10"/>
  <c r="H460" i="10"/>
  <c r="F460" i="10"/>
  <c r="C460" i="10"/>
  <c r="N459" i="10"/>
  <c r="K459" i="10"/>
  <c r="H459" i="10"/>
  <c r="F459" i="10"/>
  <c r="C459" i="10"/>
  <c r="N458" i="10"/>
  <c r="K458" i="10"/>
  <c r="H458" i="10"/>
  <c r="F458" i="10"/>
  <c r="C458" i="10"/>
  <c r="N457" i="10"/>
  <c r="K457" i="10"/>
  <c r="H457" i="10"/>
  <c r="F457" i="10"/>
  <c r="C457" i="10"/>
  <c r="K456" i="10"/>
  <c r="H456" i="10"/>
  <c r="F456" i="10"/>
  <c r="C456" i="10"/>
  <c r="N455" i="10"/>
  <c r="K455" i="10"/>
  <c r="F455" i="10"/>
  <c r="C455" i="10"/>
  <c r="P454" i="10"/>
  <c r="O454" i="10"/>
  <c r="M454" i="10"/>
  <c r="L454" i="10"/>
  <c r="J454" i="10"/>
  <c r="I454" i="10"/>
  <c r="G454" i="10"/>
  <c r="E454" i="10"/>
  <c r="D454" i="10"/>
  <c r="N452" i="10"/>
  <c r="K452" i="10"/>
  <c r="H452" i="10"/>
  <c r="F452" i="10"/>
  <c r="C452" i="10"/>
  <c r="N451" i="10"/>
  <c r="K451" i="10"/>
  <c r="H451" i="10"/>
  <c r="F451" i="10"/>
  <c r="C451" i="10"/>
  <c r="N450" i="10"/>
  <c r="K450" i="10"/>
  <c r="H450" i="10"/>
  <c r="F450" i="10"/>
  <c r="C450" i="10"/>
  <c r="N449" i="10"/>
  <c r="K449" i="10"/>
  <c r="H449" i="10"/>
  <c r="F449" i="10"/>
  <c r="C449" i="10"/>
  <c r="N448" i="10"/>
  <c r="K448" i="10"/>
  <c r="H448" i="10"/>
  <c r="F448" i="10"/>
  <c r="C448" i="10"/>
  <c r="N447" i="10"/>
  <c r="K447" i="10"/>
  <c r="H447" i="10"/>
  <c r="F447" i="10"/>
  <c r="C447" i="10"/>
  <c r="N446" i="10"/>
  <c r="K446" i="10"/>
  <c r="H446" i="10"/>
  <c r="F446" i="10"/>
  <c r="C446" i="10"/>
  <c r="C444" i="10" s="1"/>
  <c r="N445" i="10"/>
  <c r="K445" i="10"/>
  <c r="F445" i="10"/>
  <c r="C445" i="10"/>
  <c r="P444" i="10"/>
  <c r="O444" i="10"/>
  <c r="M444" i="10"/>
  <c r="L444" i="10"/>
  <c r="J444" i="10"/>
  <c r="I444" i="10"/>
  <c r="G444" i="10"/>
  <c r="E444" i="10"/>
  <c r="D444" i="10"/>
  <c r="N443" i="10"/>
  <c r="K443" i="10"/>
  <c r="H443" i="10"/>
  <c r="F443" i="10"/>
  <c r="C443" i="10"/>
  <c r="N442" i="10"/>
  <c r="K442" i="10"/>
  <c r="H442" i="10"/>
  <c r="F442" i="10"/>
  <c r="C442" i="10"/>
  <c r="N441" i="10"/>
  <c r="K441" i="10"/>
  <c r="H441" i="10"/>
  <c r="F441" i="10"/>
  <c r="C441" i="10"/>
  <c r="N440" i="10"/>
  <c r="K440" i="10"/>
  <c r="H440" i="10"/>
  <c r="F440" i="10"/>
  <c r="C440" i="10"/>
  <c r="N439" i="10"/>
  <c r="K439" i="10"/>
  <c r="H439" i="10"/>
  <c r="F439" i="10"/>
  <c r="C439" i="10"/>
  <c r="N438" i="10"/>
  <c r="H438" i="10"/>
  <c r="F438" i="10"/>
  <c r="C438" i="10"/>
  <c r="N437" i="10"/>
  <c r="K437" i="10"/>
  <c r="H437" i="10"/>
  <c r="F437" i="10"/>
  <c r="C437" i="10"/>
  <c r="N436" i="10"/>
  <c r="N435" i="10" s="1"/>
  <c r="K436" i="10"/>
  <c r="H436" i="10"/>
  <c r="F436" i="10"/>
  <c r="C436" i="10"/>
  <c r="P435" i="10"/>
  <c r="O435" i="10"/>
  <c r="M435" i="10"/>
  <c r="L435" i="10"/>
  <c r="J435" i="10"/>
  <c r="I435" i="10"/>
  <c r="G435" i="10"/>
  <c r="E435" i="10"/>
  <c r="D435" i="10"/>
  <c r="N433" i="10"/>
  <c r="K433" i="10"/>
  <c r="H433" i="10"/>
  <c r="F433" i="10"/>
  <c r="C433" i="10"/>
  <c r="N432" i="10"/>
  <c r="K432" i="10"/>
  <c r="H432" i="10"/>
  <c r="F432" i="10"/>
  <c r="C432" i="10"/>
  <c r="N431" i="10"/>
  <c r="K431" i="10"/>
  <c r="H431" i="10"/>
  <c r="F431" i="10"/>
  <c r="C431" i="10"/>
  <c r="N430" i="10"/>
  <c r="K430" i="10"/>
  <c r="H430" i="10"/>
  <c r="F430" i="10"/>
  <c r="C430" i="10"/>
  <c r="N429" i="10"/>
  <c r="K429" i="10"/>
  <c r="H429" i="10"/>
  <c r="F429" i="10"/>
  <c r="C429" i="10"/>
  <c r="N428" i="10"/>
  <c r="K428" i="10"/>
  <c r="H428" i="10"/>
  <c r="F428" i="10"/>
  <c r="C428" i="10"/>
  <c r="N427" i="10"/>
  <c r="K427" i="10"/>
  <c r="F427" i="10"/>
  <c r="C427" i="10"/>
  <c r="N426" i="10"/>
  <c r="H426" i="10"/>
  <c r="F426" i="10"/>
  <c r="C426" i="10"/>
  <c r="P425" i="10"/>
  <c r="O425" i="10"/>
  <c r="M425" i="10"/>
  <c r="L425" i="10"/>
  <c r="J425" i="10"/>
  <c r="I425" i="10"/>
  <c r="G425" i="10"/>
  <c r="E425" i="10"/>
  <c r="D425" i="10"/>
  <c r="N424" i="10"/>
  <c r="K424" i="10"/>
  <c r="H424" i="10"/>
  <c r="F424" i="10"/>
  <c r="C424" i="10"/>
  <c r="N423" i="10"/>
  <c r="K423" i="10"/>
  <c r="H423" i="10"/>
  <c r="F423" i="10"/>
  <c r="C423" i="10"/>
  <c r="N422" i="10"/>
  <c r="K422" i="10"/>
  <c r="H422" i="10"/>
  <c r="F422" i="10"/>
  <c r="C422" i="10"/>
  <c r="K421" i="10"/>
  <c r="H421" i="10"/>
  <c r="F421" i="10"/>
  <c r="C421" i="10"/>
  <c r="N420" i="10"/>
  <c r="K420" i="10"/>
  <c r="H420" i="10"/>
  <c r="F420" i="10"/>
  <c r="C420" i="10"/>
  <c r="N419" i="10"/>
  <c r="K419" i="10"/>
  <c r="H419" i="10"/>
  <c r="F419" i="10"/>
  <c r="C419" i="10"/>
  <c r="N418" i="10"/>
  <c r="K418" i="10"/>
  <c r="H418" i="10"/>
  <c r="F418" i="10"/>
  <c r="C418" i="10"/>
  <c r="N417" i="10"/>
  <c r="H417" i="10"/>
  <c r="F417" i="10"/>
  <c r="C417" i="10"/>
  <c r="P416" i="10"/>
  <c r="O416" i="10"/>
  <c r="M416" i="10"/>
  <c r="M415" i="10" s="1"/>
  <c r="L416" i="10"/>
  <c r="J416" i="10"/>
  <c r="I416" i="10"/>
  <c r="G416" i="10"/>
  <c r="E416" i="10"/>
  <c r="D416" i="10"/>
  <c r="P411" i="10"/>
  <c r="O411" i="10"/>
  <c r="N411" i="10"/>
  <c r="M411" i="10"/>
  <c r="L411" i="10"/>
  <c r="K411" i="10"/>
  <c r="J411" i="10"/>
  <c r="I411" i="10"/>
  <c r="H411" i="10"/>
  <c r="G411" i="10"/>
  <c r="F411" i="10"/>
  <c r="E411" i="10"/>
  <c r="D411" i="10"/>
  <c r="C411" i="10"/>
  <c r="N409" i="10"/>
  <c r="K409" i="10"/>
  <c r="H409" i="10"/>
  <c r="F409" i="10"/>
  <c r="C409" i="10"/>
  <c r="N408" i="10"/>
  <c r="K408" i="10"/>
  <c r="H408" i="10"/>
  <c r="F408" i="10"/>
  <c r="C408" i="10"/>
  <c r="N407" i="10"/>
  <c r="K407" i="10"/>
  <c r="H407" i="10"/>
  <c r="F407" i="10"/>
  <c r="C407" i="10"/>
  <c r="N406" i="10"/>
  <c r="K406" i="10"/>
  <c r="H406" i="10"/>
  <c r="F406" i="10"/>
  <c r="C406" i="10"/>
  <c r="N405" i="10"/>
  <c r="K405" i="10"/>
  <c r="H405" i="10"/>
  <c r="F405" i="10"/>
  <c r="C405" i="10"/>
  <c r="N404" i="10"/>
  <c r="K404" i="10"/>
  <c r="H404" i="10"/>
  <c r="F404" i="10"/>
  <c r="C404" i="10"/>
  <c r="N403" i="10"/>
  <c r="K403" i="10"/>
  <c r="H403" i="10"/>
  <c r="F403" i="10"/>
  <c r="C403" i="10"/>
  <c r="N402" i="10"/>
  <c r="K402" i="10"/>
  <c r="H402" i="10"/>
  <c r="F402" i="10"/>
  <c r="C402" i="10"/>
  <c r="P401" i="10"/>
  <c r="O401" i="10"/>
  <c r="M401" i="10"/>
  <c r="L401" i="10"/>
  <c r="J401" i="10"/>
  <c r="I401" i="10"/>
  <c r="G401" i="10"/>
  <c r="E401" i="10"/>
  <c r="D401" i="10"/>
  <c r="N400" i="10"/>
  <c r="K400" i="10"/>
  <c r="H400" i="10"/>
  <c r="F400" i="10"/>
  <c r="C400" i="10"/>
  <c r="N399" i="10"/>
  <c r="K399" i="10"/>
  <c r="H399" i="10"/>
  <c r="F399" i="10"/>
  <c r="C399" i="10"/>
  <c r="N398" i="10"/>
  <c r="K398" i="10"/>
  <c r="H398" i="10"/>
  <c r="F398" i="10"/>
  <c r="C398" i="10"/>
  <c r="N397" i="10"/>
  <c r="K397" i="10"/>
  <c r="H397" i="10"/>
  <c r="F397" i="10"/>
  <c r="C397" i="10"/>
  <c r="N396" i="10"/>
  <c r="K396" i="10"/>
  <c r="H396" i="10"/>
  <c r="F396" i="10"/>
  <c r="C396" i="10"/>
  <c r="N395" i="10"/>
  <c r="K395" i="10"/>
  <c r="H395" i="10"/>
  <c r="F395" i="10"/>
  <c r="C395" i="10"/>
  <c r="P394" i="10"/>
  <c r="O394" i="10"/>
  <c r="M394" i="10"/>
  <c r="M393" i="10" s="1"/>
  <c r="L394" i="10"/>
  <c r="J394" i="10"/>
  <c r="I394" i="10"/>
  <c r="G394" i="10"/>
  <c r="E394" i="10"/>
  <c r="D394" i="10"/>
  <c r="N392" i="10"/>
  <c r="K392" i="10"/>
  <c r="H392" i="10"/>
  <c r="F392" i="10"/>
  <c r="C392" i="10"/>
  <c r="N391" i="10"/>
  <c r="K391" i="10"/>
  <c r="H391" i="10"/>
  <c r="F391" i="10"/>
  <c r="C391" i="10"/>
  <c r="N390" i="10"/>
  <c r="K390" i="10"/>
  <c r="H390" i="10"/>
  <c r="F390" i="10"/>
  <c r="C390" i="10"/>
  <c r="N389" i="10"/>
  <c r="K389" i="10"/>
  <c r="H389" i="10"/>
  <c r="F389" i="10"/>
  <c r="C389" i="10"/>
  <c r="N388" i="10"/>
  <c r="K388" i="10"/>
  <c r="H388" i="10"/>
  <c r="F388" i="10"/>
  <c r="C388" i="10"/>
  <c r="N387" i="10"/>
  <c r="K387" i="10"/>
  <c r="H387" i="10"/>
  <c r="F387" i="10"/>
  <c r="C387" i="10"/>
  <c r="N386" i="10"/>
  <c r="K386" i="10"/>
  <c r="H386" i="10"/>
  <c r="F386" i="10"/>
  <c r="C386" i="10"/>
  <c r="N385" i="10"/>
  <c r="K385" i="10"/>
  <c r="H385" i="10"/>
  <c r="F385" i="10"/>
  <c r="C385" i="10"/>
  <c r="P384" i="10"/>
  <c r="O384" i="10"/>
  <c r="M384" i="10"/>
  <c r="L384" i="10"/>
  <c r="J384" i="10"/>
  <c r="I384" i="10"/>
  <c r="G384" i="10"/>
  <c r="E384" i="10"/>
  <c r="D384" i="10"/>
  <c r="N383" i="10"/>
  <c r="N382" i="10" s="1"/>
  <c r="K383" i="10"/>
  <c r="K382" i="10" s="1"/>
  <c r="H383" i="10"/>
  <c r="H382" i="10" s="1"/>
  <c r="F383" i="10"/>
  <c r="F382" i="10" s="1"/>
  <c r="C383" i="10"/>
  <c r="C382" i="10" s="1"/>
  <c r="P382" i="10"/>
  <c r="P381" i="10" s="1"/>
  <c r="P380" i="10" s="1"/>
  <c r="O382" i="10"/>
  <c r="O381" i="10" s="1"/>
  <c r="M382" i="10"/>
  <c r="L382" i="10"/>
  <c r="J382" i="10"/>
  <c r="I382" i="10"/>
  <c r="G382" i="10"/>
  <c r="E382" i="10"/>
  <c r="D382" i="10"/>
  <c r="N379" i="10"/>
  <c r="K379" i="10"/>
  <c r="H379" i="10"/>
  <c r="F379" i="10"/>
  <c r="C379" i="10"/>
  <c r="N378" i="10"/>
  <c r="K378" i="10"/>
  <c r="H378" i="10"/>
  <c r="F378" i="10"/>
  <c r="C378" i="10"/>
  <c r="N377" i="10"/>
  <c r="K377" i="10"/>
  <c r="H377" i="10"/>
  <c r="F377" i="10"/>
  <c r="C377" i="10"/>
  <c r="N376" i="10"/>
  <c r="K376" i="10"/>
  <c r="H376" i="10"/>
  <c r="F376" i="10"/>
  <c r="C376" i="10"/>
  <c r="N375" i="10"/>
  <c r="K375" i="10"/>
  <c r="H375" i="10"/>
  <c r="F375" i="10"/>
  <c r="C375" i="10"/>
  <c r="N374" i="10"/>
  <c r="K374" i="10"/>
  <c r="H374" i="10"/>
  <c r="F374" i="10"/>
  <c r="C374" i="10"/>
  <c r="N373" i="10"/>
  <c r="K373" i="10"/>
  <c r="H373" i="10"/>
  <c r="F373" i="10"/>
  <c r="C373" i="10"/>
  <c r="N372" i="10"/>
  <c r="K372" i="10"/>
  <c r="H372" i="10"/>
  <c r="F372" i="10"/>
  <c r="C372" i="10"/>
  <c r="P371" i="10"/>
  <c r="P367" i="10" s="1"/>
  <c r="O371" i="10"/>
  <c r="M371" i="10"/>
  <c r="L371" i="10"/>
  <c r="J371" i="10"/>
  <c r="I371" i="10"/>
  <c r="G371" i="10"/>
  <c r="E371" i="10"/>
  <c r="D371" i="10"/>
  <c r="N370" i="10"/>
  <c r="N368" i="10" s="1"/>
  <c r="K370" i="10"/>
  <c r="H370" i="10"/>
  <c r="F370" i="10"/>
  <c r="F368" i="10" s="1"/>
  <c r="C370" i="10"/>
  <c r="C368" i="10" s="1"/>
  <c r="N369" i="10"/>
  <c r="K369" i="10"/>
  <c r="H369" i="10"/>
  <c r="F369" i="10"/>
  <c r="C369" i="10"/>
  <c r="P368" i="10"/>
  <c r="O368" i="10"/>
  <c r="M368" i="10"/>
  <c r="M367" i="10" s="1"/>
  <c r="M364" i="10" s="1"/>
  <c r="L368" i="10"/>
  <c r="J368" i="10"/>
  <c r="I368" i="10"/>
  <c r="G368" i="10"/>
  <c r="G367" i="10" s="1"/>
  <c r="G364" i="10" s="1"/>
  <c r="E368" i="10"/>
  <c r="D368" i="10"/>
  <c r="N366" i="10"/>
  <c r="N365" i="10" s="1"/>
  <c r="K366" i="10"/>
  <c r="K365" i="10" s="1"/>
  <c r="H366" i="10"/>
  <c r="H365" i="10" s="1"/>
  <c r="F366" i="10"/>
  <c r="F365" i="10" s="1"/>
  <c r="C366" i="10"/>
  <c r="C365" i="10" s="1"/>
  <c r="P365" i="10"/>
  <c r="O365" i="10"/>
  <c r="M365" i="10"/>
  <c r="L365" i="10"/>
  <c r="J365" i="10"/>
  <c r="I365" i="10"/>
  <c r="G365" i="10"/>
  <c r="E365" i="10"/>
  <c r="D365" i="10"/>
  <c r="N363" i="10"/>
  <c r="K363" i="10"/>
  <c r="H363" i="10"/>
  <c r="F363" i="10"/>
  <c r="C363" i="10"/>
  <c r="N362" i="10"/>
  <c r="K362" i="10"/>
  <c r="H362" i="10"/>
  <c r="F362" i="10"/>
  <c r="C362" i="10"/>
  <c r="N361" i="10"/>
  <c r="K361" i="10"/>
  <c r="H361" i="10"/>
  <c r="F361" i="10"/>
  <c r="C361" i="10"/>
  <c r="N360" i="10"/>
  <c r="N359" i="10" s="1"/>
  <c r="K360" i="10"/>
  <c r="H360" i="10"/>
  <c r="F360" i="10"/>
  <c r="C360" i="10"/>
  <c r="P359" i="10"/>
  <c r="O359" i="10"/>
  <c r="M359" i="10"/>
  <c r="L359" i="10"/>
  <c r="J359" i="10"/>
  <c r="I359" i="10"/>
  <c r="G359" i="10"/>
  <c r="E359" i="10"/>
  <c r="D359" i="10"/>
  <c r="N358" i="10"/>
  <c r="K358" i="10"/>
  <c r="H358" i="10"/>
  <c r="F358" i="10"/>
  <c r="C358" i="10"/>
  <c r="N357" i="10"/>
  <c r="K357" i="10"/>
  <c r="H357" i="10"/>
  <c r="F357" i="10"/>
  <c r="C357" i="10"/>
  <c r="N356" i="10"/>
  <c r="K356" i="10"/>
  <c r="H356" i="10"/>
  <c r="F356" i="10"/>
  <c r="C356" i="10"/>
  <c r="N355" i="10"/>
  <c r="K355" i="10"/>
  <c r="H355" i="10"/>
  <c r="F355" i="10"/>
  <c r="C355" i="10"/>
  <c r="N354" i="10"/>
  <c r="K354" i="10"/>
  <c r="H354" i="10"/>
  <c r="F354" i="10"/>
  <c r="C354" i="10"/>
  <c r="N353" i="10"/>
  <c r="K353" i="10"/>
  <c r="H353" i="10"/>
  <c r="F353" i="10"/>
  <c r="C353" i="10"/>
  <c r="N352" i="10"/>
  <c r="K352" i="10"/>
  <c r="H352" i="10"/>
  <c r="F352" i="10"/>
  <c r="C352" i="10"/>
  <c r="C350" i="10" s="1"/>
  <c r="N351" i="10"/>
  <c r="K351" i="10"/>
  <c r="H351" i="10"/>
  <c r="F351" i="10"/>
  <c r="C351" i="10"/>
  <c r="P350" i="10"/>
  <c r="O350" i="10"/>
  <c r="M350" i="10"/>
  <c r="L350" i="10"/>
  <c r="J350" i="10"/>
  <c r="I350" i="10"/>
  <c r="G350" i="10"/>
  <c r="E350" i="10"/>
  <c r="D350" i="10"/>
  <c r="N349" i="10"/>
  <c r="N348" i="10" s="1"/>
  <c r="H349" i="10"/>
  <c r="H348" i="10" s="1"/>
  <c r="F349" i="10"/>
  <c r="F348" i="10" s="1"/>
  <c r="C349" i="10"/>
  <c r="C348" i="10" s="1"/>
  <c r="P348" i="10"/>
  <c r="O348" i="10"/>
  <c r="M348" i="10"/>
  <c r="M347" i="10" s="1"/>
  <c r="L348" i="10"/>
  <c r="J348" i="10"/>
  <c r="J347" i="10" s="1"/>
  <c r="I348" i="10"/>
  <c r="G348" i="10"/>
  <c r="E348" i="10"/>
  <c r="D348" i="10"/>
  <c r="N346" i="10"/>
  <c r="K346" i="10"/>
  <c r="H346" i="10"/>
  <c r="F346" i="10"/>
  <c r="C346" i="10"/>
  <c r="N345" i="10"/>
  <c r="K345" i="10"/>
  <c r="H345" i="10"/>
  <c r="F345" i="10"/>
  <c r="C345" i="10"/>
  <c r="N344" i="10"/>
  <c r="K344" i="10"/>
  <c r="H344" i="10"/>
  <c r="F344" i="10"/>
  <c r="C344" i="10"/>
  <c r="N343" i="10"/>
  <c r="K343" i="10"/>
  <c r="H343" i="10"/>
  <c r="F343" i="10"/>
  <c r="C343" i="10"/>
  <c r="N342" i="10"/>
  <c r="K342" i="10"/>
  <c r="H342" i="10"/>
  <c r="F342" i="10"/>
  <c r="C342" i="10"/>
  <c r="N341" i="10"/>
  <c r="K341" i="10"/>
  <c r="H341" i="10"/>
  <c r="F341" i="10"/>
  <c r="C341" i="10"/>
  <c r="C338" i="10" s="1"/>
  <c r="N340" i="10"/>
  <c r="K340" i="10"/>
  <c r="H340" i="10"/>
  <c r="F340" i="10"/>
  <c r="C340" i="10"/>
  <c r="N339" i="10"/>
  <c r="K339" i="10"/>
  <c r="H339" i="10"/>
  <c r="F339" i="10"/>
  <c r="C339" i="10"/>
  <c r="P338" i="10"/>
  <c r="O338" i="10"/>
  <c r="M338" i="10"/>
  <c r="L338" i="10"/>
  <c r="J338" i="10"/>
  <c r="I338" i="10"/>
  <c r="G338" i="10"/>
  <c r="E338" i="10"/>
  <c r="D338" i="10"/>
  <c r="H337" i="10"/>
  <c r="N336" i="10"/>
  <c r="K336" i="10"/>
  <c r="H336" i="10"/>
  <c r="F336" i="10"/>
  <c r="F328" i="10" s="1"/>
  <c r="C336" i="10"/>
  <c r="N335" i="10"/>
  <c r="K335" i="10"/>
  <c r="H335" i="10"/>
  <c r="F335" i="10"/>
  <c r="C335" i="10"/>
  <c r="N334" i="10"/>
  <c r="K334" i="10"/>
  <c r="H334" i="10"/>
  <c r="F334" i="10"/>
  <c r="C334" i="10"/>
  <c r="N333" i="10"/>
  <c r="K333" i="10"/>
  <c r="H333" i="10"/>
  <c r="F333" i="10"/>
  <c r="C333" i="10"/>
  <c r="N332" i="10"/>
  <c r="K332" i="10"/>
  <c r="H332" i="10"/>
  <c r="F332" i="10"/>
  <c r="C332" i="10"/>
  <c r="N331" i="10"/>
  <c r="K331" i="10"/>
  <c r="H331" i="10"/>
  <c r="F331" i="10"/>
  <c r="C331" i="10"/>
  <c r="N330" i="10"/>
  <c r="K330" i="10"/>
  <c r="H330" i="10"/>
  <c r="F330" i="10"/>
  <c r="C330" i="10"/>
  <c r="N329" i="10"/>
  <c r="K329" i="10"/>
  <c r="H329" i="10"/>
  <c r="F329" i="10"/>
  <c r="C329" i="10"/>
  <c r="C328" i="10" s="1"/>
  <c r="P328" i="10"/>
  <c r="O328" i="10"/>
  <c r="M328" i="10"/>
  <c r="L328" i="10"/>
  <c r="J328" i="10"/>
  <c r="I328" i="10"/>
  <c r="G328" i="10"/>
  <c r="E328" i="10"/>
  <c r="D328" i="10"/>
  <c r="N327" i="10"/>
  <c r="N326" i="10" s="1"/>
  <c r="K327" i="10"/>
  <c r="K326" i="10" s="1"/>
  <c r="H327" i="10"/>
  <c r="H326" i="10" s="1"/>
  <c r="F327" i="10"/>
  <c r="F326" i="10" s="1"/>
  <c r="C327" i="10"/>
  <c r="C326" i="10" s="1"/>
  <c r="P326" i="10"/>
  <c r="O326" i="10"/>
  <c r="M326" i="10"/>
  <c r="L326" i="10"/>
  <c r="J326" i="10"/>
  <c r="I326" i="10"/>
  <c r="I325" i="10" s="1"/>
  <c r="G326" i="10"/>
  <c r="E326" i="10"/>
  <c r="D326" i="10"/>
  <c r="N323" i="10"/>
  <c r="K323" i="10"/>
  <c r="H323" i="10"/>
  <c r="F323" i="10"/>
  <c r="C323" i="10"/>
  <c r="N322" i="10"/>
  <c r="K322" i="10"/>
  <c r="H322" i="10"/>
  <c r="F322" i="10"/>
  <c r="C322" i="10"/>
  <c r="N321" i="10"/>
  <c r="K321" i="10"/>
  <c r="H321" i="10"/>
  <c r="F321" i="10"/>
  <c r="C321" i="10"/>
  <c r="N320" i="10"/>
  <c r="K320" i="10"/>
  <c r="H320" i="10"/>
  <c r="F320" i="10"/>
  <c r="C320" i="10"/>
  <c r="N319" i="10"/>
  <c r="K319" i="10"/>
  <c r="H319" i="10"/>
  <c r="F319" i="10"/>
  <c r="C319" i="10"/>
  <c r="C315" i="10" s="1"/>
  <c r="N318" i="10"/>
  <c r="K318" i="10"/>
  <c r="H318" i="10"/>
  <c r="F318" i="10"/>
  <c r="C318" i="10"/>
  <c r="N317" i="10"/>
  <c r="K317" i="10"/>
  <c r="H317" i="10"/>
  <c r="F317" i="10"/>
  <c r="C317" i="10"/>
  <c r="N316" i="10"/>
  <c r="K316" i="10"/>
  <c r="H316" i="10"/>
  <c r="F316" i="10"/>
  <c r="C316" i="10"/>
  <c r="P315" i="10"/>
  <c r="P305" i="10" s="1"/>
  <c r="O315" i="10"/>
  <c r="M315" i="10"/>
  <c r="L315" i="10"/>
  <c r="J315" i="10"/>
  <c r="I315" i="10"/>
  <c r="G315" i="10"/>
  <c r="E315" i="10"/>
  <c r="D315" i="10"/>
  <c r="N314" i="10"/>
  <c r="K314" i="10"/>
  <c r="H314" i="10"/>
  <c r="F314" i="10"/>
  <c r="C314" i="10"/>
  <c r="N313" i="10"/>
  <c r="K313" i="10"/>
  <c r="H313" i="10"/>
  <c r="F313" i="10"/>
  <c r="C313" i="10"/>
  <c r="N312" i="10"/>
  <c r="K312" i="10"/>
  <c r="H312" i="10"/>
  <c r="F312" i="10"/>
  <c r="C312" i="10"/>
  <c r="N311" i="10"/>
  <c r="K311" i="10"/>
  <c r="H311" i="10"/>
  <c r="F311" i="10"/>
  <c r="C311" i="10"/>
  <c r="N310" i="10"/>
  <c r="K310" i="10"/>
  <c r="H310" i="10"/>
  <c r="F310" i="10"/>
  <c r="C310" i="10"/>
  <c r="N309" i="10"/>
  <c r="K309" i="10"/>
  <c r="H309" i="10"/>
  <c r="F309" i="10"/>
  <c r="C309" i="10"/>
  <c r="N308" i="10"/>
  <c r="K308" i="10"/>
  <c r="H308" i="10"/>
  <c r="F308" i="10"/>
  <c r="C308" i="10"/>
  <c r="N307" i="10"/>
  <c r="N306" i="10" s="1"/>
  <c r="K307" i="10"/>
  <c r="H307" i="10"/>
  <c r="F307" i="10"/>
  <c r="C307" i="10"/>
  <c r="P306" i="10"/>
  <c r="O306" i="10"/>
  <c r="M306" i="10"/>
  <c r="L306" i="10"/>
  <c r="J306" i="10"/>
  <c r="I306" i="10"/>
  <c r="G306" i="10"/>
  <c r="E306" i="10"/>
  <c r="D306" i="10"/>
  <c r="N304" i="10"/>
  <c r="K304" i="10"/>
  <c r="H304" i="10"/>
  <c r="F304" i="10"/>
  <c r="C304" i="10"/>
  <c r="N303" i="10"/>
  <c r="K303" i="10"/>
  <c r="H303" i="10"/>
  <c r="F303" i="10"/>
  <c r="C303" i="10"/>
  <c r="N302" i="10"/>
  <c r="K302" i="10"/>
  <c r="H302" i="10"/>
  <c r="F302" i="10"/>
  <c r="C302" i="10"/>
  <c r="N301" i="10"/>
  <c r="K301" i="10"/>
  <c r="H301" i="10"/>
  <c r="F301" i="10"/>
  <c r="C301" i="10"/>
  <c r="N300" i="10"/>
  <c r="K300" i="10"/>
  <c r="H300" i="10"/>
  <c r="H296" i="10" s="1"/>
  <c r="F300" i="10"/>
  <c r="C300" i="10"/>
  <c r="N299" i="10"/>
  <c r="K299" i="10"/>
  <c r="H299" i="10"/>
  <c r="F299" i="10"/>
  <c r="C299" i="10"/>
  <c r="N298" i="10"/>
  <c r="K298" i="10"/>
  <c r="H298" i="10"/>
  <c r="F298" i="10"/>
  <c r="C298" i="10"/>
  <c r="C296" i="10" s="1"/>
  <c r="N297" i="10"/>
  <c r="K297" i="10"/>
  <c r="H297" i="10"/>
  <c r="F297" i="10"/>
  <c r="C297" i="10"/>
  <c r="P296" i="10"/>
  <c r="O296" i="10"/>
  <c r="M296" i="10"/>
  <c r="L296" i="10"/>
  <c r="J296" i="10"/>
  <c r="I296" i="10"/>
  <c r="G296" i="10"/>
  <c r="E296" i="10"/>
  <c r="D296" i="10"/>
  <c r="H295" i="10"/>
  <c r="K294" i="10"/>
  <c r="K293" i="10" s="1"/>
  <c r="H294" i="10"/>
  <c r="F294" i="10"/>
  <c r="F293" i="10"/>
  <c r="C294" i="10"/>
  <c r="C293" i="10" s="1"/>
  <c r="P293" i="10"/>
  <c r="O293" i="10"/>
  <c r="M293" i="10"/>
  <c r="L293" i="10"/>
  <c r="J293" i="10"/>
  <c r="I293" i="10"/>
  <c r="G293" i="10"/>
  <c r="E293" i="10"/>
  <c r="D293" i="10"/>
  <c r="N291" i="10"/>
  <c r="K291" i="10"/>
  <c r="H291" i="10"/>
  <c r="F291" i="10"/>
  <c r="C291" i="10"/>
  <c r="N290" i="10"/>
  <c r="K290" i="10"/>
  <c r="H290" i="10"/>
  <c r="F290" i="10"/>
  <c r="C290" i="10"/>
  <c r="N289" i="10"/>
  <c r="H289" i="10"/>
  <c r="F289" i="10"/>
  <c r="C289" i="10"/>
  <c r="N288" i="10"/>
  <c r="K288" i="10"/>
  <c r="H288" i="10"/>
  <c r="F288" i="10"/>
  <c r="C288" i="10"/>
  <c r="N287" i="10"/>
  <c r="K287" i="10"/>
  <c r="H287" i="10"/>
  <c r="F287" i="10"/>
  <c r="C287" i="10"/>
  <c r="N286" i="10"/>
  <c r="K286" i="10"/>
  <c r="H286" i="10"/>
  <c r="F286" i="10"/>
  <c r="C286" i="10"/>
  <c r="N285" i="10"/>
  <c r="K285" i="10"/>
  <c r="H285" i="10"/>
  <c r="F285" i="10"/>
  <c r="C285" i="10"/>
  <c r="N284" i="10"/>
  <c r="K284" i="10"/>
  <c r="H284" i="10"/>
  <c r="F284" i="10"/>
  <c r="C284" i="10"/>
  <c r="P283" i="10"/>
  <c r="P282" i="10" s="1"/>
  <c r="O283" i="10"/>
  <c r="O282" i="10" s="1"/>
  <c r="M283" i="10"/>
  <c r="L283" i="10"/>
  <c r="J283" i="10"/>
  <c r="J282" i="10" s="1"/>
  <c r="I283" i="10"/>
  <c r="G283" i="10"/>
  <c r="G282" i="10" s="1"/>
  <c r="E283" i="10"/>
  <c r="D283" i="10"/>
  <c r="D282" i="10" s="1"/>
  <c r="N280" i="10"/>
  <c r="K280" i="10"/>
  <c r="H280" i="10"/>
  <c r="F280" i="10"/>
  <c r="C280" i="10"/>
  <c r="N279" i="10"/>
  <c r="K279" i="10"/>
  <c r="H279" i="10"/>
  <c r="F279" i="10"/>
  <c r="C279" i="10"/>
  <c r="N278" i="10"/>
  <c r="K278" i="10"/>
  <c r="H278" i="10"/>
  <c r="F278" i="10"/>
  <c r="C278" i="10"/>
  <c r="N277" i="10"/>
  <c r="K277" i="10"/>
  <c r="H277" i="10"/>
  <c r="F277" i="10"/>
  <c r="C277" i="10"/>
  <c r="N276" i="10"/>
  <c r="K276" i="10"/>
  <c r="H276" i="10"/>
  <c r="F276" i="10"/>
  <c r="C276" i="10"/>
  <c r="N275" i="10"/>
  <c r="K275" i="10"/>
  <c r="H275" i="10"/>
  <c r="F275" i="10"/>
  <c r="C275" i="10"/>
  <c r="N274" i="10"/>
  <c r="K274" i="10"/>
  <c r="H274" i="10"/>
  <c r="F274" i="10"/>
  <c r="C274" i="10"/>
  <c r="N273" i="10"/>
  <c r="K273" i="10"/>
  <c r="H273" i="10"/>
  <c r="F273" i="10"/>
  <c r="C273" i="10"/>
  <c r="P272" i="10"/>
  <c r="O272" i="10"/>
  <c r="M272" i="10"/>
  <c r="L272" i="10"/>
  <c r="L269" i="10" s="1"/>
  <c r="J272" i="10"/>
  <c r="I272" i="10"/>
  <c r="G272" i="10"/>
  <c r="E272" i="10"/>
  <c r="D272" i="10"/>
  <c r="N271" i="10"/>
  <c r="N270" i="10" s="1"/>
  <c r="K271" i="10"/>
  <c r="K270" i="10" s="1"/>
  <c r="H271" i="10"/>
  <c r="H270" i="10" s="1"/>
  <c r="F271" i="10"/>
  <c r="F270" i="10" s="1"/>
  <c r="C271" i="10"/>
  <c r="C270" i="10" s="1"/>
  <c r="P270" i="10"/>
  <c r="O270" i="10"/>
  <c r="M270" i="10"/>
  <c r="M269" i="10" s="1"/>
  <c r="L270" i="10"/>
  <c r="J270" i="10"/>
  <c r="I270" i="10"/>
  <c r="I269" i="10" s="1"/>
  <c r="G270" i="10"/>
  <c r="E270" i="10"/>
  <c r="D270" i="10"/>
  <c r="N268" i="10"/>
  <c r="N267" i="10" s="1"/>
  <c r="N266" i="10" s="1"/>
  <c r="K268" i="10"/>
  <c r="K267" i="10" s="1"/>
  <c r="K266" i="10" s="1"/>
  <c r="F268" i="10"/>
  <c r="F267" i="10" s="1"/>
  <c r="F266" i="10" s="1"/>
  <c r="C268" i="10"/>
  <c r="C267" i="10" s="1"/>
  <c r="C266" i="10" s="1"/>
  <c r="P267" i="10"/>
  <c r="P266" i="10" s="1"/>
  <c r="O267" i="10"/>
  <c r="O266" i="10" s="1"/>
  <c r="M267" i="10"/>
  <c r="M266" i="10" s="1"/>
  <c r="L267" i="10"/>
  <c r="L266" i="10" s="1"/>
  <c r="J267" i="10"/>
  <c r="J266" i="10"/>
  <c r="I267" i="10"/>
  <c r="I266" i="10" s="1"/>
  <c r="G267" i="10"/>
  <c r="G266" i="10"/>
  <c r="E267" i="10"/>
  <c r="E266" i="10" s="1"/>
  <c r="D267" i="10"/>
  <c r="D266" i="10" s="1"/>
  <c r="N265" i="10"/>
  <c r="K265" i="10"/>
  <c r="H265" i="10"/>
  <c r="F265" i="10"/>
  <c r="C265" i="10"/>
  <c r="N264" i="10"/>
  <c r="K264" i="10"/>
  <c r="H264" i="10"/>
  <c r="F264" i="10"/>
  <c r="C264" i="10"/>
  <c r="N263" i="10"/>
  <c r="K263" i="10"/>
  <c r="H263" i="10"/>
  <c r="F263" i="10"/>
  <c r="C263" i="10"/>
  <c r="N262" i="10"/>
  <c r="K262" i="10"/>
  <c r="H262" i="10"/>
  <c r="F262" i="10"/>
  <c r="C262" i="10"/>
  <c r="N261" i="10"/>
  <c r="K261" i="10"/>
  <c r="H261" i="10"/>
  <c r="F261" i="10"/>
  <c r="C261" i="10"/>
  <c r="N260" i="10"/>
  <c r="K260" i="10"/>
  <c r="H260" i="10"/>
  <c r="F260" i="10"/>
  <c r="C260" i="10"/>
  <c r="N259" i="10"/>
  <c r="K259" i="10"/>
  <c r="H259" i="10"/>
  <c r="F259" i="10"/>
  <c r="C259" i="10"/>
  <c r="N258" i="10"/>
  <c r="K258" i="10"/>
  <c r="H258" i="10"/>
  <c r="F258" i="10"/>
  <c r="C258" i="10"/>
  <c r="P257" i="10"/>
  <c r="O257" i="10"/>
  <c r="M257" i="10"/>
  <c r="L257" i="10"/>
  <c r="J257" i="10"/>
  <c r="J253" i="10" s="1"/>
  <c r="I257" i="10"/>
  <c r="G257" i="10"/>
  <c r="E257" i="10"/>
  <c r="D257" i="10"/>
  <c r="D253" i="10" s="1"/>
  <c r="N256" i="10"/>
  <c r="K256" i="10"/>
  <c r="H256" i="10"/>
  <c r="F256" i="10"/>
  <c r="C256" i="10"/>
  <c r="C254" i="10" s="1"/>
  <c r="N255" i="10"/>
  <c r="K255" i="10"/>
  <c r="H255" i="10"/>
  <c r="H254" i="10" s="1"/>
  <c r="F255" i="10"/>
  <c r="C255" i="10"/>
  <c r="P254" i="10"/>
  <c r="O254" i="10"/>
  <c r="M254" i="10"/>
  <c r="L254" i="10"/>
  <c r="J254" i="10"/>
  <c r="I254" i="10"/>
  <c r="G254" i="10"/>
  <c r="G253" i="10" s="1"/>
  <c r="E254" i="10"/>
  <c r="D254" i="10"/>
  <c r="N252" i="10"/>
  <c r="K252" i="10"/>
  <c r="H252" i="10"/>
  <c r="F252" i="10"/>
  <c r="C252" i="10"/>
  <c r="N251" i="10"/>
  <c r="K251" i="10"/>
  <c r="H251" i="10"/>
  <c r="F251" i="10"/>
  <c r="C251" i="10"/>
  <c r="N250" i="10"/>
  <c r="K250" i="10"/>
  <c r="H250" i="10"/>
  <c r="F250" i="10"/>
  <c r="C250" i="10"/>
  <c r="N249" i="10"/>
  <c r="K249" i="10"/>
  <c r="H249" i="10"/>
  <c r="F249" i="10"/>
  <c r="C249" i="10"/>
  <c r="N248" i="10"/>
  <c r="K248" i="10"/>
  <c r="H248" i="10"/>
  <c r="F248" i="10"/>
  <c r="C248" i="10"/>
  <c r="N247" i="10"/>
  <c r="K247" i="10"/>
  <c r="H247" i="10"/>
  <c r="F247" i="10"/>
  <c r="C247" i="10"/>
  <c r="N246" i="10"/>
  <c r="K246" i="10"/>
  <c r="H246" i="10"/>
  <c r="F246" i="10"/>
  <c r="C246" i="10"/>
  <c r="N245" i="10"/>
  <c r="K245" i="10"/>
  <c r="H245" i="10"/>
  <c r="F245" i="10"/>
  <c r="C245" i="10"/>
  <c r="P244" i="10"/>
  <c r="O244" i="10"/>
  <c r="M244" i="10"/>
  <c r="L244" i="10"/>
  <c r="J244" i="10"/>
  <c r="I244" i="10"/>
  <c r="G244" i="10"/>
  <c r="E244" i="10"/>
  <c r="D244" i="10"/>
  <c r="N243" i="10"/>
  <c r="K243" i="10"/>
  <c r="H243" i="10"/>
  <c r="F243" i="10"/>
  <c r="C243" i="10"/>
  <c r="N242" i="10"/>
  <c r="K242" i="10"/>
  <c r="H242" i="10"/>
  <c r="F242" i="10"/>
  <c r="C242" i="10"/>
  <c r="N241" i="10"/>
  <c r="K241" i="10"/>
  <c r="K239" i="10" s="1"/>
  <c r="H241" i="10"/>
  <c r="F241" i="10"/>
  <c r="C241" i="10"/>
  <c r="N240" i="10"/>
  <c r="K240" i="10"/>
  <c r="H240" i="10"/>
  <c r="F240" i="10"/>
  <c r="C240" i="10"/>
  <c r="P239" i="10"/>
  <c r="O239" i="10"/>
  <c r="M239" i="10"/>
  <c r="L239" i="10"/>
  <c r="L238" i="10" s="1"/>
  <c r="J239" i="10"/>
  <c r="I239" i="10"/>
  <c r="G239" i="10"/>
  <c r="E239" i="10"/>
  <c r="E238" i="10" s="1"/>
  <c r="D239" i="10"/>
  <c r="N237" i="10"/>
  <c r="K237" i="10"/>
  <c r="H237" i="10"/>
  <c r="F237" i="10"/>
  <c r="C237" i="10"/>
  <c r="N236" i="10"/>
  <c r="K236" i="10"/>
  <c r="H236" i="10"/>
  <c r="F236" i="10"/>
  <c r="C236" i="10"/>
  <c r="N235" i="10"/>
  <c r="K235" i="10"/>
  <c r="H235" i="10"/>
  <c r="F235" i="10"/>
  <c r="C235" i="10"/>
  <c r="N234" i="10"/>
  <c r="K234" i="10"/>
  <c r="H234" i="10"/>
  <c r="F234" i="10"/>
  <c r="C234" i="10"/>
  <c r="N233" i="10"/>
  <c r="K233" i="10"/>
  <c r="H233" i="10"/>
  <c r="F233" i="10"/>
  <c r="C233" i="10"/>
  <c r="N232" i="10"/>
  <c r="K232" i="10"/>
  <c r="H232" i="10"/>
  <c r="F232" i="10"/>
  <c r="C232" i="10"/>
  <c r="N231" i="10"/>
  <c r="K231" i="10"/>
  <c r="H231" i="10"/>
  <c r="F231" i="10"/>
  <c r="C231" i="10"/>
  <c r="N230" i="10"/>
  <c r="K230" i="10"/>
  <c r="H230" i="10"/>
  <c r="F230" i="10"/>
  <c r="C230" i="10"/>
  <c r="P229" i="10"/>
  <c r="O229" i="10"/>
  <c r="M229" i="10"/>
  <c r="M226" i="10" s="1"/>
  <c r="L229" i="10"/>
  <c r="J229" i="10"/>
  <c r="I229" i="10"/>
  <c r="G229" i="10"/>
  <c r="E229" i="10"/>
  <c r="D229" i="10"/>
  <c r="N228" i="10"/>
  <c r="N227" i="10" s="1"/>
  <c r="K228" i="10"/>
  <c r="K227" i="10" s="1"/>
  <c r="H228" i="10"/>
  <c r="H227" i="10" s="1"/>
  <c r="F228" i="10"/>
  <c r="F227" i="10" s="1"/>
  <c r="C228" i="10"/>
  <c r="C227" i="10" s="1"/>
  <c r="P227" i="10"/>
  <c r="O227" i="10"/>
  <c r="O226" i="10" s="1"/>
  <c r="M227" i="10"/>
  <c r="L227" i="10"/>
  <c r="J227" i="10"/>
  <c r="I227" i="10"/>
  <c r="G227" i="10"/>
  <c r="E227" i="10"/>
  <c r="D227" i="10"/>
  <c r="D226" i="10" s="1"/>
  <c r="H223" i="10"/>
  <c r="N222" i="10"/>
  <c r="K222" i="10"/>
  <c r="H222" i="10"/>
  <c r="F222" i="10"/>
  <c r="C222" i="10"/>
  <c r="N221" i="10"/>
  <c r="K221" i="10"/>
  <c r="H221" i="10"/>
  <c r="F221" i="10"/>
  <c r="C221" i="10"/>
  <c r="N220" i="10"/>
  <c r="K220" i="10"/>
  <c r="H220" i="10"/>
  <c r="F220" i="10"/>
  <c r="C220" i="10"/>
  <c r="N219" i="10"/>
  <c r="K219" i="10"/>
  <c r="H219" i="10"/>
  <c r="F219" i="10"/>
  <c r="C219" i="10"/>
  <c r="N218" i="10"/>
  <c r="K218" i="10"/>
  <c r="H218" i="10"/>
  <c r="F218" i="10"/>
  <c r="C218" i="10"/>
  <c r="N217" i="10"/>
  <c r="K217" i="10"/>
  <c r="H217" i="10"/>
  <c r="F217" i="10"/>
  <c r="C217" i="10"/>
  <c r="N216" i="10"/>
  <c r="K216" i="10"/>
  <c r="H216" i="10"/>
  <c r="F216" i="10"/>
  <c r="C216" i="10"/>
  <c r="N215" i="10"/>
  <c r="K215" i="10"/>
  <c r="H215" i="10"/>
  <c r="F215" i="10"/>
  <c r="C215" i="10"/>
  <c r="P214" i="10"/>
  <c r="O214" i="10"/>
  <c r="M214" i="10"/>
  <c r="L214" i="10"/>
  <c r="J214" i="10"/>
  <c r="I214" i="10"/>
  <c r="G214" i="10"/>
  <c r="E214" i="10"/>
  <c r="D214" i="10"/>
  <c r="N213" i="10"/>
  <c r="K213" i="10"/>
  <c r="H213" i="10"/>
  <c r="F213" i="10"/>
  <c r="C213" i="10"/>
  <c r="N212" i="10"/>
  <c r="K212" i="10"/>
  <c r="H212" i="10"/>
  <c r="F212" i="10"/>
  <c r="C212" i="10"/>
  <c r="N211" i="10"/>
  <c r="K211" i="10"/>
  <c r="H211" i="10"/>
  <c r="H210" i="10" s="1"/>
  <c r="F211" i="10"/>
  <c r="C211" i="10"/>
  <c r="P210" i="10"/>
  <c r="O210" i="10"/>
  <c r="O209" i="10" s="1"/>
  <c r="M210" i="10"/>
  <c r="L210" i="10"/>
  <c r="J210" i="10"/>
  <c r="I210" i="10"/>
  <c r="G210" i="10"/>
  <c r="E210" i="10"/>
  <c r="E209" i="10" s="1"/>
  <c r="D210" i="10"/>
  <c r="H208" i="10"/>
  <c r="N207" i="10"/>
  <c r="K207" i="10"/>
  <c r="H207" i="10"/>
  <c r="F207" i="10"/>
  <c r="C207" i="10"/>
  <c r="N206" i="10"/>
  <c r="K206" i="10"/>
  <c r="H206" i="10"/>
  <c r="F206" i="10"/>
  <c r="C206" i="10"/>
  <c r="N205" i="10"/>
  <c r="K205" i="10"/>
  <c r="H205" i="10"/>
  <c r="F205" i="10"/>
  <c r="C205" i="10"/>
  <c r="N204" i="10"/>
  <c r="K204" i="10"/>
  <c r="H204" i="10"/>
  <c r="C204" i="10"/>
  <c r="N203" i="10"/>
  <c r="K203" i="10"/>
  <c r="F203" i="10"/>
  <c r="C203" i="10"/>
  <c r="N202" i="10"/>
  <c r="K202" i="10"/>
  <c r="H202" i="10"/>
  <c r="C202" i="10"/>
  <c r="N201" i="10"/>
  <c r="K201" i="10"/>
  <c r="H201" i="10"/>
  <c r="C201" i="10"/>
  <c r="N200" i="10"/>
  <c r="K200" i="10"/>
  <c r="K199" i="10" s="1"/>
  <c r="H200" i="10"/>
  <c r="C200" i="10"/>
  <c r="P199" i="10"/>
  <c r="P195" i="10" s="1"/>
  <c r="O199" i="10"/>
  <c r="M199" i="10"/>
  <c r="L199" i="10"/>
  <c r="J199" i="10"/>
  <c r="J195" i="10" s="1"/>
  <c r="I199" i="10"/>
  <c r="G199" i="10"/>
  <c r="E199" i="10"/>
  <c r="D199" i="10"/>
  <c r="N198" i="10"/>
  <c r="N196" i="10" s="1"/>
  <c r="K198" i="10"/>
  <c r="H198" i="10"/>
  <c r="F198" i="10"/>
  <c r="C198" i="10"/>
  <c r="N197" i="10"/>
  <c r="K197" i="10"/>
  <c r="H197" i="10"/>
  <c r="F197" i="10"/>
  <c r="C197" i="10"/>
  <c r="P196" i="10"/>
  <c r="O196" i="10"/>
  <c r="M196" i="10"/>
  <c r="M195" i="10" s="1"/>
  <c r="L196" i="10"/>
  <c r="J196" i="10"/>
  <c r="I196" i="10"/>
  <c r="G196" i="10"/>
  <c r="E196" i="10"/>
  <c r="E195" i="10" s="1"/>
  <c r="D196" i="10"/>
  <c r="N193" i="10"/>
  <c r="K193" i="10"/>
  <c r="H193" i="10"/>
  <c r="F193" i="10"/>
  <c r="C193" i="10"/>
  <c r="N192" i="10"/>
  <c r="K192" i="10"/>
  <c r="H192" i="10"/>
  <c r="F192" i="10"/>
  <c r="C192" i="10"/>
  <c r="N191" i="10"/>
  <c r="K191" i="10"/>
  <c r="H191" i="10"/>
  <c r="F191" i="10"/>
  <c r="C191" i="10"/>
  <c r="N190" i="10"/>
  <c r="K190" i="10"/>
  <c r="H190" i="10"/>
  <c r="F190" i="10"/>
  <c r="C190" i="10"/>
  <c r="N189" i="10"/>
  <c r="K189" i="10"/>
  <c r="H189" i="10"/>
  <c r="F189" i="10"/>
  <c r="C189" i="10"/>
  <c r="N188" i="10"/>
  <c r="K188" i="10"/>
  <c r="H188" i="10"/>
  <c r="F188" i="10"/>
  <c r="C188" i="10"/>
  <c r="N187" i="10"/>
  <c r="K187" i="10"/>
  <c r="H187" i="10"/>
  <c r="F187" i="10"/>
  <c r="C187" i="10"/>
  <c r="N186" i="10"/>
  <c r="K186" i="10"/>
  <c r="H186" i="10"/>
  <c r="F186" i="10"/>
  <c r="C186" i="10"/>
  <c r="P185" i="10"/>
  <c r="O185" i="10"/>
  <c r="M185" i="10"/>
  <c r="L185" i="10"/>
  <c r="J185" i="10"/>
  <c r="J181" i="10" s="1"/>
  <c r="I185" i="10"/>
  <c r="G185" i="10"/>
  <c r="E185" i="10"/>
  <c r="D185" i="10"/>
  <c r="D181" i="10" s="1"/>
  <c r="N184" i="10"/>
  <c r="K184" i="10"/>
  <c r="H184" i="10"/>
  <c r="F184" i="10"/>
  <c r="C184" i="10"/>
  <c r="N183" i="10"/>
  <c r="K183" i="10"/>
  <c r="H183" i="10"/>
  <c r="H182" i="10" s="1"/>
  <c r="F183" i="10"/>
  <c r="C183" i="10"/>
  <c r="C182" i="10" s="1"/>
  <c r="P182" i="10"/>
  <c r="O182" i="10"/>
  <c r="M182" i="10"/>
  <c r="L182" i="10"/>
  <c r="J182" i="10"/>
  <c r="I182" i="10"/>
  <c r="G182" i="10"/>
  <c r="G181" i="10" s="1"/>
  <c r="E182" i="10"/>
  <c r="D182" i="10"/>
  <c r="N180" i="10"/>
  <c r="K180" i="10"/>
  <c r="H180" i="10"/>
  <c r="F180" i="10"/>
  <c r="C180" i="10"/>
  <c r="N179" i="10"/>
  <c r="K179" i="10"/>
  <c r="H179" i="10"/>
  <c r="F179" i="10"/>
  <c r="C179" i="10"/>
  <c r="N178" i="10"/>
  <c r="K178" i="10"/>
  <c r="H178" i="10"/>
  <c r="F178" i="10"/>
  <c r="C178" i="10"/>
  <c r="N177" i="10"/>
  <c r="K177" i="10"/>
  <c r="H177" i="10"/>
  <c r="F177" i="10"/>
  <c r="C177" i="10"/>
  <c r="N176" i="10"/>
  <c r="K176" i="10"/>
  <c r="H176" i="10"/>
  <c r="F176" i="10"/>
  <c r="C176" i="10"/>
  <c r="N175" i="10"/>
  <c r="K175" i="10"/>
  <c r="H175" i="10"/>
  <c r="F175" i="10"/>
  <c r="C175" i="10"/>
  <c r="N174" i="10"/>
  <c r="K174" i="10"/>
  <c r="H174" i="10"/>
  <c r="F174" i="10"/>
  <c r="C174" i="10"/>
  <c r="N173" i="10"/>
  <c r="K173" i="10"/>
  <c r="K172" i="10" s="1"/>
  <c r="H173" i="10"/>
  <c r="F173" i="10"/>
  <c r="C173" i="10"/>
  <c r="P172" i="10"/>
  <c r="O172" i="10"/>
  <c r="M172" i="10"/>
  <c r="L172" i="10"/>
  <c r="J172" i="10"/>
  <c r="I172" i="10"/>
  <c r="G172" i="10"/>
  <c r="E172" i="10"/>
  <c r="D172" i="10"/>
  <c r="D169" i="10" s="1"/>
  <c r="N171" i="10"/>
  <c r="N170" i="10" s="1"/>
  <c r="K171" i="10"/>
  <c r="K170" i="10" s="1"/>
  <c r="H171" i="10"/>
  <c r="F171" i="10"/>
  <c r="F170" i="10" s="1"/>
  <c r="C171" i="10"/>
  <c r="C170" i="10" s="1"/>
  <c r="P170" i="10"/>
  <c r="O170" i="10"/>
  <c r="M170" i="10"/>
  <c r="L170" i="10"/>
  <c r="L169" i="10" s="1"/>
  <c r="J170" i="10"/>
  <c r="I170" i="10"/>
  <c r="G170" i="10"/>
  <c r="G169" i="10" s="1"/>
  <c r="E170" i="10"/>
  <c r="E169" i="10" s="1"/>
  <c r="D170" i="10"/>
  <c r="N167" i="10"/>
  <c r="K167" i="10"/>
  <c r="H167" i="10"/>
  <c r="F167" i="10"/>
  <c r="C167" i="10"/>
  <c r="N166" i="10"/>
  <c r="K166" i="10"/>
  <c r="H166" i="10"/>
  <c r="F166" i="10"/>
  <c r="C166" i="10"/>
  <c r="N165" i="10"/>
  <c r="K165" i="10"/>
  <c r="H165" i="10"/>
  <c r="F165" i="10"/>
  <c r="C165" i="10"/>
  <c r="N164" i="10"/>
  <c r="K164" i="10"/>
  <c r="H164" i="10"/>
  <c r="F164" i="10"/>
  <c r="C164" i="10"/>
  <c r="N163" i="10"/>
  <c r="K163" i="10"/>
  <c r="H163" i="10"/>
  <c r="F163" i="10"/>
  <c r="C163" i="10"/>
  <c r="N162" i="10"/>
  <c r="K162" i="10"/>
  <c r="H162" i="10"/>
  <c r="F162" i="10"/>
  <c r="C162" i="10"/>
  <c r="N161" i="10"/>
  <c r="K161" i="10"/>
  <c r="H161" i="10"/>
  <c r="F161" i="10"/>
  <c r="C161" i="10"/>
  <c r="N160" i="10"/>
  <c r="K160" i="10"/>
  <c r="H160" i="10"/>
  <c r="F160" i="10"/>
  <c r="C160" i="10"/>
  <c r="P159" i="10"/>
  <c r="O159" i="10"/>
  <c r="M159" i="10"/>
  <c r="L159" i="10"/>
  <c r="J159" i="10"/>
  <c r="I159" i="10"/>
  <c r="I156" i="10" s="1"/>
  <c r="G159" i="10"/>
  <c r="E159" i="10"/>
  <c r="D159" i="10"/>
  <c r="N158" i="10"/>
  <c r="N157" i="10" s="1"/>
  <c r="K158" i="10"/>
  <c r="K157" i="10" s="1"/>
  <c r="H158" i="10"/>
  <c r="H157" i="10" s="1"/>
  <c r="C158" i="10"/>
  <c r="C157" i="10" s="1"/>
  <c r="P157" i="10"/>
  <c r="O157" i="10"/>
  <c r="M157" i="10"/>
  <c r="M156" i="10" s="1"/>
  <c r="L157" i="10"/>
  <c r="J157" i="10"/>
  <c r="J156" i="10" s="1"/>
  <c r="I157" i="10"/>
  <c r="G157" i="10"/>
  <c r="F157" i="10"/>
  <c r="E157" i="10"/>
  <c r="D157" i="10"/>
  <c r="D156" i="10" s="1"/>
  <c r="N155" i="10"/>
  <c r="N154" i="10" s="1"/>
  <c r="K155" i="10"/>
  <c r="K154" i="10" s="1"/>
  <c r="H155" i="10"/>
  <c r="H154" i="10" s="1"/>
  <c r="F155" i="10"/>
  <c r="F154" i="10" s="1"/>
  <c r="C155" i="10"/>
  <c r="C154" i="10" s="1"/>
  <c r="P154" i="10"/>
  <c r="O154" i="10"/>
  <c r="M154" i="10"/>
  <c r="L154" i="10"/>
  <c r="J154" i="10"/>
  <c r="I154" i="10"/>
  <c r="G154" i="10"/>
  <c r="E154" i="10"/>
  <c r="D154" i="10"/>
  <c r="H153" i="10"/>
  <c r="N152" i="10"/>
  <c r="K152" i="10"/>
  <c r="H152" i="10"/>
  <c r="F152" i="10"/>
  <c r="C152" i="10"/>
  <c r="N151" i="10"/>
  <c r="K151" i="10"/>
  <c r="H151" i="10"/>
  <c r="F151" i="10"/>
  <c r="C151" i="10"/>
  <c r="N150" i="10"/>
  <c r="K150" i="10"/>
  <c r="H150" i="10"/>
  <c r="F150" i="10"/>
  <c r="C150" i="10"/>
  <c r="N149" i="10"/>
  <c r="K149" i="10"/>
  <c r="H149" i="10"/>
  <c r="F149" i="10"/>
  <c r="C149" i="10"/>
  <c r="N148" i="10"/>
  <c r="K148" i="10"/>
  <c r="H148" i="10"/>
  <c r="F148" i="10"/>
  <c r="C148" i="10"/>
  <c r="N147" i="10"/>
  <c r="K147" i="10"/>
  <c r="H147" i="10"/>
  <c r="F147" i="10"/>
  <c r="C147" i="10"/>
  <c r="N146" i="10"/>
  <c r="K146" i="10"/>
  <c r="H146" i="10"/>
  <c r="F146" i="10"/>
  <c r="C146" i="10"/>
  <c r="N145" i="10"/>
  <c r="K145" i="10"/>
  <c r="H145" i="10"/>
  <c r="F145" i="10"/>
  <c r="C145" i="10"/>
  <c r="P144" i="10"/>
  <c r="O144" i="10"/>
  <c r="O140" i="10" s="1"/>
  <c r="M144" i="10"/>
  <c r="L144" i="10"/>
  <c r="J144" i="10"/>
  <c r="I144" i="10"/>
  <c r="I140" i="10" s="1"/>
  <c r="G144" i="10"/>
  <c r="E144" i="10"/>
  <c r="D144" i="10"/>
  <c r="D140" i="10" s="1"/>
  <c r="N143" i="10"/>
  <c r="K143" i="10"/>
  <c r="H143" i="10"/>
  <c r="C143" i="10"/>
  <c r="N142" i="10"/>
  <c r="K142" i="10"/>
  <c r="K141" i="10" s="1"/>
  <c r="H142" i="10"/>
  <c r="C142" i="10"/>
  <c r="C141" i="10" s="1"/>
  <c r="P141" i="10"/>
  <c r="O141" i="10"/>
  <c r="M141" i="10"/>
  <c r="L141" i="10"/>
  <c r="L140" i="10" s="1"/>
  <c r="J141" i="10"/>
  <c r="I141" i="10"/>
  <c r="G141" i="10"/>
  <c r="G140" i="10" s="1"/>
  <c r="F141" i="10"/>
  <c r="E141" i="10"/>
  <c r="E140" i="10" s="1"/>
  <c r="D141" i="10"/>
  <c r="H139" i="10"/>
  <c r="F139" i="10"/>
  <c r="N138" i="10"/>
  <c r="K138" i="10"/>
  <c r="H138" i="10"/>
  <c r="F138" i="10"/>
  <c r="C138" i="10"/>
  <c r="N137" i="10"/>
  <c r="K137" i="10"/>
  <c r="H137" i="10"/>
  <c r="F137" i="10"/>
  <c r="C137" i="10"/>
  <c r="N136" i="10"/>
  <c r="K136" i="10"/>
  <c r="H136" i="10"/>
  <c r="F136" i="10"/>
  <c r="C136" i="10"/>
  <c r="N135" i="10"/>
  <c r="K135" i="10"/>
  <c r="H135" i="10"/>
  <c r="F135" i="10"/>
  <c r="C135" i="10"/>
  <c r="N134" i="10"/>
  <c r="K134" i="10"/>
  <c r="H134" i="10"/>
  <c r="F134" i="10"/>
  <c r="C134" i="10"/>
  <c r="N133" i="10"/>
  <c r="K133" i="10"/>
  <c r="H133" i="10"/>
  <c r="F133" i="10"/>
  <c r="C133" i="10"/>
  <c r="N132" i="10"/>
  <c r="K132" i="10"/>
  <c r="H132" i="10"/>
  <c r="F132" i="10"/>
  <c r="C132" i="10"/>
  <c r="N131" i="10"/>
  <c r="K131" i="10"/>
  <c r="H131" i="10"/>
  <c r="F131" i="10"/>
  <c r="C131" i="10"/>
  <c r="P130" i="10"/>
  <c r="O130" i="10"/>
  <c r="M130" i="10"/>
  <c r="L130" i="10"/>
  <c r="J130" i="10"/>
  <c r="I130" i="10"/>
  <c r="G130" i="10"/>
  <c r="E130" i="10"/>
  <c r="D130" i="10"/>
  <c r="N129" i="10"/>
  <c r="N128" i="10" s="1"/>
  <c r="K129" i="10"/>
  <c r="K128" i="10" s="1"/>
  <c r="H129" i="10"/>
  <c r="H128" i="10" s="1"/>
  <c r="F129" i="10"/>
  <c r="F128" i="10" s="1"/>
  <c r="C129" i="10"/>
  <c r="C128" i="10" s="1"/>
  <c r="P128" i="10"/>
  <c r="O128" i="10"/>
  <c r="M128" i="10"/>
  <c r="L128" i="10"/>
  <c r="J128" i="10"/>
  <c r="J127" i="10" s="1"/>
  <c r="I128" i="10"/>
  <c r="G128" i="10"/>
  <c r="E128" i="10"/>
  <c r="D128" i="10"/>
  <c r="D127" i="10" s="1"/>
  <c r="N126" i="10"/>
  <c r="K126" i="10"/>
  <c r="H126" i="10"/>
  <c r="F126" i="10"/>
  <c r="C126" i="10"/>
  <c r="N125" i="10"/>
  <c r="K125" i="10"/>
  <c r="H125" i="10"/>
  <c r="F125" i="10"/>
  <c r="C125" i="10"/>
  <c r="N124" i="10"/>
  <c r="K124" i="10"/>
  <c r="H124" i="10"/>
  <c r="F124" i="10"/>
  <c r="C124" i="10"/>
  <c r="N123" i="10"/>
  <c r="K123" i="10"/>
  <c r="H123" i="10"/>
  <c r="F123" i="10"/>
  <c r="C123" i="10"/>
  <c r="N122" i="10"/>
  <c r="K122" i="10"/>
  <c r="H122" i="10"/>
  <c r="F122" i="10"/>
  <c r="C122" i="10"/>
  <c r="N121" i="10"/>
  <c r="K121" i="10"/>
  <c r="H121" i="10"/>
  <c r="F121" i="10"/>
  <c r="C121" i="10"/>
  <c r="N120" i="10"/>
  <c r="K120" i="10"/>
  <c r="H120" i="10"/>
  <c r="F120" i="10"/>
  <c r="C120" i="10"/>
  <c r="N119" i="10"/>
  <c r="K119" i="10"/>
  <c r="H119" i="10"/>
  <c r="F119" i="10"/>
  <c r="C119" i="10"/>
  <c r="P118" i="10"/>
  <c r="O118" i="10"/>
  <c r="O115" i="10" s="1"/>
  <c r="M118" i="10"/>
  <c r="L118" i="10"/>
  <c r="J118" i="10"/>
  <c r="I118" i="10"/>
  <c r="I115" i="10" s="1"/>
  <c r="G118" i="10"/>
  <c r="E118" i="10"/>
  <c r="D118" i="10"/>
  <c r="N117" i="10"/>
  <c r="N116" i="10" s="1"/>
  <c r="K117" i="10"/>
  <c r="K116" i="10" s="1"/>
  <c r="H117" i="10"/>
  <c r="H116" i="10"/>
  <c r="F117" i="10"/>
  <c r="F116" i="10" s="1"/>
  <c r="C117" i="10"/>
  <c r="C116" i="10"/>
  <c r="P116" i="10"/>
  <c r="O116" i="10"/>
  <c r="M116" i="10"/>
  <c r="L116" i="10"/>
  <c r="J116" i="10"/>
  <c r="J115" i="10" s="1"/>
  <c r="I116" i="10"/>
  <c r="G116" i="10"/>
  <c r="E116" i="10"/>
  <c r="D116" i="10"/>
  <c r="H112" i="10"/>
  <c r="F112" i="10"/>
  <c r="C112" i="10"/>
  <c r="H111" i="10"/>
  <c r="F111" i="10"/>
  <c r="C111" i="10"/>
  <c r="H110" i="10"/>
  <c r="F110" i="10"/>
  <c r="C110" i="10"/>
  <c r="H109" i="10"/>
  <c r="F109" i="10"/>
  <c r="C109" i="10"/>
  <c r="H108" i="10"/>
  <c r="F108" i="10"/>
  <c r="C108" i="10"/>
  <c r="H107" i="10"/>
  <c r="F107" i="10"/>
  <c r="C107" i="10"/>
  <c r="H106" i="10"/>
  <c r="F106" i="10"/>
  <c r="F104" i="10" s="1"/>
  <c r="C106" i="10"/>
  <c r="K105" i="10"/>
  <c r="C105" i="10"/>
  <c r="P104" i="10"/>
  <c r="O104" i="10"/>
  <c r="O101" i="10" s="1"/>
  <c r="M104" i="10"/>
  <c r="L104" i="10"/>
  <c r="J104" i="10"/>
  <c r="I104" i="10"/>
  <c r="G104" i="10"/>
  <c r="E104" i="10"/>
  <c r="D104" i="10"/>
  <c r="N103" i="10"/>
  <c r="K103" i="10"/>
  <c r="K102" i="10" s="1"/>
  <c r="H103" i="10"/>
  <c r="H102" i="10" s="1"/>
  <c r="C103" i="10"/>
  <c r="C102" i="10" s="1"/>
  <c r="P102" i="10"/>
  <c r="O102" i="10"/>
  <c r="M102" i="10"/>
  <c r="M101" i="10" s="1"/>
  <c r="L102" i="10"/>
  <c r="J102" i="10"/>
  <c r="I102" i="10"/>
  <c r="G102" i="10"/>
  <c r="F102" i="10"/>
  <c r="E102" i="10"/>
  <c r="D102" i="10"/>
  <c r="H98" i="10"/>
  <c r="F98" i="10"/>
  <c r="C98" i="10"/>
  <c r="H97" i="10"/>
  <c r="F97" i="10"/>
  <c r="C97" i="10"/>
  <c r="H96" i="10"/>
  <c r="F96" i="10"/>
  <c r="C96" i="10"/>
  <c r="H95" i="10"/>
  <c r="F95" i="10"/>
  <c r="C95" i="10"/>
  <c r="H94" i="10"/>
  <c r="F94" i="10"/>
  <c r="C94" i="10"/>
  <c r="H93" i="10"/>
  <c r="F93" i="10"/>
  <c r="C93" i="10"/>
  <c r="H92" i="10"/>
  <c r="F92" i="10"/>
  <c r="C92" i="10"/>
  <c r="H91" i="10"/>
  <c r="F91" i="10"/>
  <c r="P90" i="10"/>
  <c r="P87" i="10" s="1"/>
  <c r="P86" i="10" s="1"/>
  <c r="O90" i="10"/>
  <c r="M90" i="10"/>
  <c r="L90" i="10"/>
  <c r="J90" i="10"/>
  <c r="I90" i="10"/>
  <c r="G90" i="10"/>
  <c r="E90" i="10"/>
  <c r="D90" i="10"/>
  <c r="H89" i="10"/>
  <c r="H88" i="10" s="1"/>
  <c r="C89" i="10"/>
  <c r="C88" i="10" s="1"/>
  <c r="P88" i="10"/>
  <c r="O88" i="10"/>
  <c r="M88" i="10"/>
  <c r="L88" i="10"/>
  <c r="L87" i="10" s="1"/>
  <c r="L86" i="10" s="1"/>
  <c r="J88" i="10"/>
  <c r="I88" i="10"/>
  <c r="G88" i="10"/>
  <c r="F88" i="10"/>
  <c r="E88" i="10"/>
  <c r="D88" i="10"/>
  <c r="N84" i="10"/>
  <c r="K84" i="10"/>
  <c r="H84" i="10"/>
  <c r="F84" i="10"/>
  <c r="C84" i="10"/>
  <c r="N83" i="10"/>
  <c r="K83" i="10"/>
  <c r="H83" i="10"/>
  <c r="F83" i="10"/>
  <c r="C83" i="10"/>
  <c r="N82" i="10"/>
  <c r="K82" i="10"/>
  <c r="H82" i="10"/>
  <c r="F82" i="10"/>
  <c r="C82" i="10"/>
  <c r="N81" i="10"/>
  <c r="K81" i="10"/>
  <c r="H81" i="10"/>
  <c r="F81" i="10"/>
  <c r="C81" i="10"/>
  <c r="N80" i="10"/>
  <c r="K80" i="10"/>
  <c r="H80" i="10"/>
  <c r="F80" i="10"/>
  <c r="C80" i="10"/>
  <c r="N79" i="10"/>
  <c r="K79" i="10"/>
  <c r="H79" i="10"/>
  <c r="F79" i="10"/>
  <c r="C79" i="10"/>
  <c r="N78" i="10"/>
  <c r="K78" i="10"/>
  <c r="H78" i="10"/>
  <c r="F78" i="10"/>
  <c r="C78" i="10"/>
  <c r="N77" i="10"/>
  <c r="K77" i="10"/>
  <c r="H77" i="10"/>
  <c r="F77" i="10"/>
  <c r="C77" i="10"/>
  <c r="P76" i="10"/>
  <c r="O76" i="10"/>
  <c r="M76" i="10"/>
  <c r="L76" i="10"/>
  <c r="J76" i="10"/>
  <c r="I76" i="10"/>
  <c r="G76" i="10"/>
  <c r="E76" i="10"/>
  <c r="D76" i="10"/>
  <c r="C75" i="10"/>
  <c r="C74" i="10" s="1"/>
  <c r="P74" i="10"/>
  <c r="O74" i="10"/>
  <c r="N74" i="10"/>
  <c r="M74" i="10"/>
  <c r="L74" i="10"/>
  <c r="K74" i="10"/>
  <c r="J74" i="10"/>
  <c r="I74" i="10"/>
  <c r="I73" i="10" s="1"/>
  <c r="H74" i="10"/>
  <c r="G74" i="10"/>
  <c r="F74" i="10"/>
  <c r="E74" i="10"/>
  <c r="D74" i="10"/>
  <c r="N72" i="10"/>
  <c r="K72" i="10"/>
  <c r="H72" i="10"/>
  <c r="F72" i="10"/>
  <c r="N71" i="10"/>
  <c r="K71" i="10"/>
  <c r="H71" i="10"/>
  <c r="F71" i="10"/>
  <c r="C71" i="10"/>
  <c r="N70" i="10"/>
  <c r="K70" i="10"/>
  <c r="H70" i="10"/>
  <c r="N69" i="10"/>
  <c r="K69" i="10"/>
  <c r="H69" i="10"/>
  <c r="H64" i="10" s="1"/>
  <c r="F69" i="10"/>
  <c r="C69" i="10"/>
  <c r="N68" i="10"/>
  <c r="K68" i="10"/>
  <c r="H68" i="10"/>
  <c r="C68" i="10"/>
  <c r="N67" i="10"/>
  <c r="K67" i="10"/>
  <c r="H67" i="10"/>
  <c r="F67" i="10"/>
  <c r="C67" i="10"/>
  <c r="N66" i="10"/>
  <c r="K66" i="10"/>
  <c r="H66" i="10"/>
  <c r="F66" i="10"/>
  <c r="C66" i="10"/>
  <c r="K65" i="10"/>
  <c r="H65" i="10"/>
  <c r="F65" i="10"/>
  <c r="C65" i="10"/>
  <c r="C64" i="10" s="1"/>
  <c r="P64" i="10"/>
  <c r="O64" i="10"/>
  <c r="M64" i="10"/>
  <c r="L64" i="10"/>
  <c r="J64" i="10"/>
  <c r="I64" i="10"/>
  <c r="G64" i="10"/>
  <c r="E64" i="10"/>
  <c r="D64" i="10"/>
  <c r="N63" i="10"/>
  <c r="K63" i="10"/>
  <c r="H63" i="10"/>
  <c r="F63" i="10"/>
  <c r="C63" i="10"/>
  <c r="N62" i="10"/>
  <c r="K62" i="10"/>
  <c r="H62" i="10"/>
  <c r="F62" i="10"/>
  <c r="C62" i="10"/>
  <c r="N61" i="10"/>
  <c r="K61" i="10"/>
  <c r="H61" i="10"/>
  <c r="F61" i="10"/>
  <c r="C61" i="10"/>
  <c r="N60" i="10"/>
  <c r="K60" i="10"/>
  <c r="H60" i="10"/>
  <c r="F60" i="10"/>
  <c r="C60" i="10"/>
  <c r="N59" i="10"/>
  <c r="K59" i="10"/>
  <c r="H59" i="10"/>
  <c r="F59" i="10"/>
  <c r="C59" i="10"/>
  <c r="N58" i="10"/>
  <c r="K58" i="10"/>
  <c r="H58" i="10"/>
  <c r="F58" i="10"/>
  <c r="C58" i="10"/>
  <c r="N57" i="10"/>
  <c r="K57" i="10"/>
  <c r="H57" i="10"/>
  <c r="F57" i="10"/>
  <c r="C57" i="10"/>
  <c r="N56" i="10"/>
  <c r="K56" i="10"/>
  <c r="H56" i="10"/>
  <c r="F56" i="10"/>
  <c r="C56" i="10"/>
  <c r="P55" i="10"/>
  <c r="O55" i="10"/>
  <c r="M55" i="10"/>
  <c r="L55" i="10"/>
  <c r="J55" i="10"/>
  <c r="I55" i="10"/>
  <c r="I52" i="10" s="1"/>
  <c r="G55" i="10"/>
  <c r="E55" i="10"/>
  <c r="D55" i="10"/>
  <c r="H54" i="10"/>
  <c r="H53" i="10" s="1"/>
  <c r="C54" i="10"/>
  <c r="C53" i="10" s="1"/>
  <c r="P53" i="10"/>
  <c r="O53" i="10"/>
  <c r="N53" i="10"/>
  <c r="M53" i="10"/>
  <c r="L53" i="10"/>
  <c r="L52" i="10" s="1"/>
  <c r="K53" i="10"/>
  <c r="J53" i="10"/>
  <c r="I53" i="10"/>
  <c r="G53" i="10"/>
  <c r="F53" i="10"/>
  <c r="E53" i="10"/>
  <c r="E52" i="10" s="1"/>
  <c r="D53" i="10"/>
  <c r="D52" i="10" s="1"/>
  <c r="F50" i="10"/>
  <c r="C50" i="10"/>
  <c r="N49" i="10"/>
  <c r="K49" i="10"/>
  <c r="H49" i="10"/>
  <c r="F49" i="10"/>
  <c r="C49" i="10"/>
  <c r="N48" i="10"/>
  <c r="K48" i="10"/>
  <c r="H48" i="10"/>
  <c r="F48" i="10"/>
  <c r="C48" i="10"/>
  <c r="N47" i="10"/>
  <c r="K47" i="10"/>
  <c r="H47" i="10"/>
  <c r="F47" i="10"/>
  <c r="C47" i="10"/>
  <c r="N46" i="10"/>
  <c r="K46" i="10"/>
  <c r="H46" i="10"/>
  <c r="F46" i="10"/>
  <c r="C46" i="10"/>
  <c r="N45" i="10"/>
  <c r="K45" i="10"/>
  <c r="H45" i="10"/>
  <c r="F45" i="10"/>
  <c r="C45" i="10"/>
  <c r="N44" i="10"/>
  <c r="K44" i="10"/>
  <c r="H44" i="10"/>
  <c r="F44" i="10"/>
  <c r="C44" i="10"/>
  <c r="N43" i="10"/>
  <c r="K43" i="10"/>
  <c r="H43" i="10"/>
  <c r="H41" i="10" s="1"/>
  <c r="F43" i="10"/>
  <c r="C43" i="10"/>
  <c r="N42" i="10"/>
  <c r="K42" i="10"/>
  <c r="H42" i="10"/>
  <c r="F42" i="10"/>
  <c r="C42" i="10"/>
  <c r="P41" i="10"/>
  <c r="O41" i="10"/>
  <c r="M41" i="10"/>
  <c r="L41" i="10"/>
  <c r="J41" i="10"/>
  <c r="I41" i="10"/>
  <c r="G41" i="10"/>
  <c r="E41" i="10"/>
  <c r="D41" i="10"/>
  <c r="N39" i="10"/>
  <c r="K39" i="10"/>
  <c r="H39" i="10"/>
  <c r="F39" i="10"/>
  <c r="C39" i="10"/>
  <c r="N38" i="10"/>
  <c r="K38" i="10"/>
  <c r="H38" i="10"/>
  <c r="F38" i="10"/>
  <c r="C38" i="10"/>
  <c r="N37" i="10"/>
  <c r="K37" i="10"/>
  <c r="H37" i="10"/>
  <c r="F37" i="10"/>
  <c r="C37" i="10"/>
  <c r="N36" i="10"/>
  <c r="K36" i="10"/>
  <c r="H36" i="10"/>
  <c r="F36" i="10"/>
  <c r="C36" i="10"/>
  <c r="N35" i="10"/>
  <c r="K35" i="10"/>
  <c r="H35" i="10"/>
  <c r="F35" i="10"/>
  <c r="C35" i="10"/>
  <c r="N34" i="10"/>
  <c r="K34" i="10"/>
  <c r="H34" i="10"/>
  <c r="F34" i="10"/>
  <c r="C34" i="10"/>
  <c r="N33" i="10"/>
  <c r="K33" i="10"/>
  <c r="H33" i="10"/>
  <c r="F33" i="10"/>
  <c r="C33" i="10"/>
  <c r="N32" i="10"/>
  <c r="H32" i="10"/>
  <c r="F32" i="10"/>
  <c r="C32" i="10"/>
  <c r="P31" i="10"/>
  <c r="O31" i="10"/>
  <c r="M31" i="10"/>
  <c r="L31" i="10"/>
  <c r="J31" i="10"/>
  <c r="I31" i="10"/>
  <c r="G31" i="10"/>
  <c r="E31" i="10"/>
  <c r="D31" i="10"/>
  <c r="H30" i="10"/>
  <c r="F30" i="10"/>
  <c r="C30" i="10"/>
  <c r="H29" i="10"/>
  <c r="F29" i="10"/>
  <c r="C29" i="10"/>
  <c r="K28" i="10"/>
  <c r="H28" i="10"/>
  <c r="F28" i="10"/>
  <c r="C28" i="10"/>
  <c r="H27" i="10"/>
  <c r="F27" i="10"/>
  <c r="C27" i="10"/>
  <c r="K26" i="10"/>
  <c r="H26" i="10"/>
  <c r="F26" i="10"/>
  <c r="C26" i="10"/>
  <c r="K25" i="10"/>
  <c r="H25" i="10"/>
  <c r="F25" i="10"/>
  <c r="C25" i="10"/>
  <c r="H24" i="10"/>
  <c r="F24" i="10"/>
  <c r="C24" i="10"/>
  <c r="H23" i="10"/>
  <c r="F23" i="10"/>
  <c r="N21" i="10"/>
  <c r="K21" i="10"/>
  <c r="H21" i="10"/>
  <c r="F21" i="10"/>
  <c r="C21" i="10"/>
  <c r="N20" i="10"/>
  <c r="K20" i="10"/>
  <c r="H20" i="10"/>
  <c r="F20" i="10"/>
  <c r="C20" i="10"/>
  <c r="N19" i="10"/>
  <c r="H19" i="10"/>
  <c r="F19" i="10"/>
  <c r="N18" i="10"/>
  <c r="K18" i="10"/>
  <c r="H18" i="10"/>
  <c r="F18" i="10"/>
  <c r="C18" i="10"/>
  <c r="N17" i="10"/>
  <c r="K17" i="10"/>
  <c r="H17" i="10"/>
  <c r="F17" i="10"/>
  <c r="C17" i="10"/>
  <c r="N16" i="10"/>
  <c r="K16" i="10"/>
  <c r="H16" i="10"/>
  <c r="F16" i="10"/>
  <c r="C16" i="10"/>
  <c r="N15" i="10"/>
  <c r="K15" i="10"/>
  <c r="F15" i="10"/>
  <c r="C15" i="10"/>
  <c r="N14" i="10"/>
  <c r="K14" i="10"/>
  <c r="H14" i="10"/>
  <c r="H13" i="10" s="1"/>
  <c r="F14" i="10"/>
  <c r="C14" i="10"/>
  <c r="P13" i="10"/>
  <c r="O13" i="10"/>
  <c r="M13" i="10"/>
  <c r="L13" i="10"/>
  <c r="J13" i="10"/>
  <c r="I13" i="10"/>
  <c r="G13" i="10"/>
  <c r="E13" i="10"/>
  <c r="E12" i="10" s="1"/>
  <c r="D13" i="10"/>
  <c r="G305" i="10"/>
  <c r="L282" i="10"/>
  <c r="E381" i="10"/>
  <c r="J209" i="10"/>
  <c r="E347" i="10"/>
  <c r="M209" i="10"/>
  <c r="M194" i="10" s="1"/>
  <c r="P209" i="10"/>
  <c r="I282" i="10"/>
  <c r="G269" i="10"/>
  <c r="N98" i="10"/>
  <c r="L115" i="10"/>
  <c r="D12" i="10"/>
  <c r="I531" i="10"/>
  <c r="K29" i="10"/>
  <c r="E87" i="10"/>
  <c r="E86" i="10" s="1"/>
  <c r="J381" i="10"/>
  <c r="F401" i="10"/>
  <c r="G209" i="10"/>
  <c r="N97" i="10"/>
  <c r="N107" i="10"/>
  <c r="K109" i="10"/>
  <c r="N27" i="10"/>
  <c r="N106" i="10"/>
  <c r="K368" i="10"/>
  <c r="D381" i="10"/>
  <c r="O393" i="10"/>
  <c r="O12" i="10"/>
  <c r="K254" i="10"/>
  <c r="I367" i="10"/>
  <c r="K107" i="10"/>
  <c r="N109" i="10"/>
  <c r="D269" i="10"/>
  <c r="E367" i="10"/>
  <c r="E364" i="10" s="1"/>
  <c r="N29" i="10"/>
  <c r="N92" i="10"/>
  <c r="K27" i="10"/>
  <c r="J73" i="10"/>
  <c r="K91" i="10"/>
  <c r="K92" i="10"/>
  <c r="K97" i="10"/>
  <c r="H105" i="10"/>
  <c r="K108" i="10"/>
  <c r="N110" i="10"/>
  <c r="K23" i="10"/>
  <c r="N88" i="10"/>
  <c r="K96" i="10"/>
  <c r="L195" i="10"/>
  <c r="P12" i="10"/>
  <c r="N26" i="10"/>
  <c r="N91" i="10"/>
  <c r="E101" i="10"/>
  <c r="N108" i="10"/>
  <c r="K110" i="10"/>
  <c r="J226" i="10"/>
  <c r="P393" i="10"/>
  <c r="E531" i="10"/>
  <c r="I169" i="10"/>
  <c r="D209" i="10"/>
  <c r="L209" i="10"/>
  <c r="L194" i="10" s="1"/>
  <c r="L253" i="10"/>
  <c r="G325" i="10"/>
  <c r="M325" i="10"/>
  <c r="M305" i="10"/>
  <c r="L367" i="10"/>
  <c r="L364" i="10" s="1"/>
  <c r="F68" i="10"/>
  <c r="K88" i="10"/>
  <c r="C91" i="10"/>
  <c r="K24" i="10"/>
  <c r="K30" i="10"/>
  <c r="C70" i="10"/>
  <c r="F70" i="10"/>
  <c r="H15" i="10"/>
  <c r="N25" i="10"/>
  <c r="N28" i="10"/>
  <c r="N30" i="10"/>
  <c r="K32" i="10"/>
  <c r="K31" i="10" s="1"/>
  <c r="N65" i="10"/>
  <c r="G52" i="10"/>
  <c r="D87" i="10"/>
  <c r="D86" i="10" s="1"/>
  <c r="N93" i="10"/>
  <c r="N94" i="10"/>
  <c r="N95" i="10"/>
  <c r="N96" i="10"/>
  <c r="K111" i="10"/>
  <c r="K112" i="10"/>
  <c r="L73" i="10"/>
  <c r="K93" i="10"/>
  <c r="K94" i="10"/>
  <c r="K95" i="10"/>
  <c r="N102" i="10"/>
  <c r="K98" i="10"/>
  <c r="N111" i="10"/>
  <c r="N112" i="10"/>
  <c r="H170" i="10"/>
  <c r="O305" i="10"/>
  <c r="N421" i="10"/>
  <c r="H427" i="10"/>
  <c r="H425" i="10" s="1"/>
  <c r="N456" i="10"/>
  <c r="E305" i="10"/>
  <c r="F384" i="10"/>
  <c r="K438" i="10"/>
  <c r="C19" i="10"/>
  <c r="N23" i="10"/>
  <c r="C23" i="10"/>
  <c r="K19" i="10"/>
  <c r="N24" i="10"/>
  <c r="N105" i="10"/>
  <c r="K106" i="10"/>
  <c r="C72" i="10"/>
  <c r="H203" i="10"/>
  <c r="H268" i="10"/>
  <c r="H267" i="10" s="1"/>
  <c r="H266" i="10" s="1"/>
  <c r="K289" i="10"/>
  <c r="K283" i="10" s="1"/>
  <c r="K282" i="10" s="1"/>
  <c r="N294" i="10"/>
  <c r="N293" i="10"/>
  <c r="K349" i="10"/>
  <c r="K348" i="10" s="1"/>
  <c r="K417" i="10"/>
  <c r="N425" i="10"/>
  <c r="K426" i="10"/>
  <c r="H445" i="10"/>
  <c r="H455" i="10"/>
  <c r="C466" i="10"/>
  <c r="K475" i="10"/>
  <c r="AH407" i="8"/>
  <c r="AG407" i="8"/>
  <c r="AF407" i="8"/>
  <c r="AE407" i="8"/>
  <c r="AD407" i="8"/>
  <c r="AC407" i="8"/>
  <c r="AB407" i="8"/>
  <c r="K407" i="8"/>
  <c r="J407" i="8"/>
  <c r="H407" i="8"/>
  <c r="G407" i="8"/>
  <c r="F407" i="8"/>
  <c r="AH400" i="8"/>
  <c r="AG400" i="8"/>
  <c r="AG399" i="8" s="1"/>
  <c r="AF400" i="8"/>
  <c r="AF399" i="8" s="1"/>
  <c r="AE400" i="8"/>
  <c r="AD400" i="8"/>
  <c r="AD399" i="8" s="1"/>
  <c r="AC400" i="8"/>
  <c r="AC399" i="8" s="1"/>
  <c r="AB400" i="8"/>
  <c r="AB399" i="8" s="1"/>
  <c r="K400" i="8"/>
  <c r="J400" i="8"/>
  <c r="J399" i="8" s="1"/>
  <c r="H400" i="8"/>
  <c r="H399" i="8" s="1"/>
  <c r="G400" i="8"/>
  <c r="G399" i="8" s="1"/>
  <c r="F400" i="8"/>
  <c r="F399" i="8" s="1"/>
  <c r="AH399" i="8"/>
  <c r="AE399" i="8"/>
  <c r="K399" i="8"/>
  <c r="AH385" i="8"/>
  <c r="AG385" i="8"/>
  <c r="AF385" i="8"/>
  <c r="AE385" i="8"/>
  <c r="AD385" i="8"/>
  <c r="AC385" i="8"/>
  <c r="AB385" i="8"/>
  <c r="K385" i="8"/>
  <c r="K374" i="8" s="1"/>
  <c r="K362" i="8" s="1"/>
  <c r="J385" i="8"/>
  <c r="J374" i="8" s="1"/>
  <c r="H385" i="8"/>
  <c r="H374" i="8" s="1"/>
  <c r="G385" i="8"/>
  <c r="F385" i="8"/>
  <c r="AH381" i="8"/>
  <c r="AG381" i="8"/>
  <c r="AG374" i="8" s="1"/>
  <c r="AF381" i="8"/>
  <c r="AE381" i="8"/>
  <c r="AD381" i="8"/>
  <c r="AC381" i="8"/>
  <c r="AB381" i="8"/>
  <c r="AH375" i="8"/>
  <c r="AG375" i="8"/>
  <c r="AF375" i="8"/>
  <c r="AF374" i="8" s="1"/>
  <c r="AE375" i="8"/>
  <c r="AE374" i="8" s="1"/>
  <c r="AD375" i="8"/>
  <c r="AC375" i="8"/>
  <c r="AB375" i="8"/>
  <c r="AB374" i="8" s="1"/>
  <c r="G375" i="8"/>
  <c r="F375" i="8"/>
  <c r="AH372" i="8"/>
  <c r="AG372" i="8"/>
  <c r="AF372" i="8"/>
  <c r="AE372" i="8"/>
  <c r="AD372" i="8"/>
  <c r="AC372" i="8"/>
  <c r="AB372" i="8"/>
  <c r="K372" i="8"/>
  <c r="J372" i="8"/>
  <c r="H372" i="8"/>
  <c r="G372" i="8"/>
  <c r="F372" i="8"/>
  <c r="AH370" i="8"/>
  <c r="AG370" i="8"/>
  <c r="AF370" i="8"/>
  <c r="AE370" i="8"/>
  <c r="AD370" i="8"/>
  <c r="AC370" i="8"/>
  <c r="AB370" i="8"/>
  <c r="K370" i="8"/>
  <c r="J370" i="8"/>
  <c r="H370" i="8"/>
  <c r="G370" i="8"/>
  <c r="F370" i="8"/>
  <c r="AH365" i="8"/>
  <c r="AG365" i="8"/>
  <c r="AF365" i="8"/>
  <c r="AE365" i="8"/>
  <c r="AD365" i="8"/>
  <c r="AC365" i="8"/>
  <c r="AB365" i="8"/>
  <c r="K365" i="8"/>
  <c r="J365" i="8"/>
  <c r="H365" i="8"/>
  <c r="G365" i="8"/>
  <c r="F365" i="8"/>
  <c r="AH364" i="8"/>
  <c r="AG364" i="8"/>
  <c r="AF364" i="8"/>
  <c r="AE364" i="8"/>
  <c r="AD364" i="8"/>
  <c r="AC364" i="8"/>
  <c r="AB364" i="8"/>
  <c r="K364" i="8"/>
  <c r="J364" i="8"/>
  <c r="H364" i="8"/>
  <c r="G364" i="8"/>
  <c r="F364" i="8"/>
  <c r="AH359" i="8"/>
  <c r="AG359" i="8"/>
  <c r="AF359" i="8"/>
  <c r="AE359" i="8"/>
  <c r="AD359" i="8"/>
  <c r="AC359" i="8"/>
  <c r="AB359" i="8"/>
  <c r="AB358" i="8" s="1"/>
  <c r="K359" i="8"/>
  <c r="K358" i="8" s="1"/>
  <c r="J359" i="8"/>
  <c r="J358" i="8" s="1"/>
  <c r="H359" i="8"/>
  <c r="G359" i="8"/>
  <c r="G358" i="8" s="1"/>
  <c r="F359" i="8"/>
  <c r="F358" i="8" s="1"/>
  <c r="AH358" i="8"/>
  <c r="AG358" i="8"/>
  <c r="AF358" i="8"/>
  <c r="AE358" i="8"/>
  <c r="AD358" i="8"/>
  <c r="AC358" i="8"/>
  <c r="H358" i="8"/>
  <c r="AH353" i="8"/>
  <c r="AH352" i="8" s="1"/>
  <c r="AH343" i="8" s="1"/>
  <c r="AG353" i="8"/>
  <c r="AG352" i="8" s="1"/>
  <c r="AF353" i="8"/>
  <c r="AF352" i="8" s="1"/>
  <c r="AF343" i="8" s="1"/>
  <c r="AE353" i="8"/>
  <c r="AE352" i="8" s="1"/>
  <c r="AD353" i="8"/>
  <c r="AD352" i="8" s="1"/>
  <c r="AC353" i="8"/>
  <c r="AB353" i="8"/>
  <c r="AB352" i="8" s="1"/>
  <c r="AC352" i="8"/>
  <c r="F352" i="8"/>
  <c r="AH349" i="8"/>
  <c r="AG349" i="8"/>
  <c r="AF349" i="8"/>
  <c r="AE349" i="8"/>
  <c r="AD349" i="8"/>
  <c r="AC349" i="8"/>
  <c r="AB349" i="8"/>
  <c r="K349" i="8"/>
  <c r="K343" i="8" s="1"/>
  <c r="J349" i="8"/>
  <c r="J343" i="8" s="1"/>
  <c r="H349" i="8"/>
  <c r="H343" i="8" s="1"/>
  <c r="G349" i="8"/>
  <c r="G343" i="8" s="1"/>
  <c r="F349" i="8"/>
  <c r="F343" i="8"/>
  <c r="AH341" i="8"/>
  <c r="AG341" i="8"/>
  <c r="AF341" i="8"/>
  <c r="AE341" i="8"/>
  <c r="AD341" i="8"/>
  <c r="AC341" i="8"/>
  <c r="AB341" i="8"/>
  <c r="K341" i="8"/>
  <c r="J341" i="8"/>
  <c r="H341" i="8"/>
  <c r="G341" i="8"/>
  <c r="F341" i="8"/>
  <c r="AH339" i="8"/>
  <c r="AG339" i="8"/>
  <c r="AF339" i="8"/>
  <c r="AE339" i="8"/>
  <c r="AD339" i="8"/>
  <c r="AC339" i="8"/>
  <c r="AB339" i="8"/>
  <c r="K339" i="8"/>
  <c r="J339" i="8"/>
  <c r="H339" i="8"/>
  <c r="G339" i="8"/>
  <c r="F339" i="8"/>
  <c r="AH336" i="8"/>
  <c r="AG336" i="8"/>
  <c r="AF336" i="8"/>
  <c r="AE336" i="8"/>
  <c r="AD336" i="8"/>
  <c r="AC336" i="8"/>
  <c r="AB336" i="8"/>
  <c r="K336" i="8"/>
  <c r="K335" i="8" s="1"/>
  <c r="J336" i="8"/>
  <c r="J335" i="8" s="1"/>
  <c r="H336" i="8"/>
  <c r="H335" i="8" s="1"/>
  <c r="G336" i="8"/>
  <c r="G335" i="8" s="1"/>
  <c r="F336" i="8"/>
  <c r="AH335" i="8"/>
  <c r="AG335" i="8"/>
  <c r="AF335" i="8"/>
  <c r="AE335" i="8"/>
  <c r="AD335" i="8"/>
  <c r="AC335" i="8"/>
  <c r="AB335" i="8"/>
  <c r="F335" i="8"/>
  <c r="AH333" i="8"/>
  <c r="AG333" i="8"/>
  <c r="AG329" i="8" s="1"/>
  <c r="AF333" i="8"/>
  <c r="AE333" i="8"/>
  <c r="AD333" i="8"/>
  <c r="AC333" i="8"/>
  <c r="AB333" i="8"/>
  <c r="K333" i="8"/>
  <c r="J333" i="8"/>
  <c r="H333" i="8"/>
  <c r="G333" i="8"/>
  <c r="F333" i="8"/>
  <c r="AC331" i="8"/>
  <c r="AC330" i="8" s="1"/>
  <c r="AH330" i="8"/>
  <c r="AG330" i="8"/>
  <c r="AF330" i="8"/>
  <c r="AE330" i="8"/>
  <c r="AD330" i="8"/>
  <c r="AB330" i="8"/>
  <c r="AB329" i="8" s="1"/>
  <c r="K330" i="8"/>
  <c r="J330" i="8"/>
  <c r="J329" i="8" s="1"/>
  <c r="H330" i="8"/>
  <c r="G330" i="8"/>
  <c r="G329" i="8" s="1"/>
  <c r="F330" i="8"/>
  <c r="F329" i="8" s="1"/>
  <c r="AH327" i="8"/>
  <c r="AG327" i="8"/>
  <c r="AF327" i="8"/>
  <c r="AE327" i="8"/>
  <c r="AD327" i="8"/>
  <c r="AC327" i="8"/>
  <c r="AB327" i="8"/>
  <c r="AH320" i="8"/>
  <c r="AG320" i="8"/>
  <c r="AF320" i="8"/>
  <c r="AE320" i="8"/>
  <c r="AD320" i="8"/>
  <c r="AC320" i="8"/>
  <c r="AB320" i="8"/>
  <c r="K320" i="8"/>
  <c r="J320" i="8"/>
  <c r="H320" i="8"/>
  <c r="G320" i="8"/>
  <c r="F320" i="8"/>
  <c r="AH316" i="8"/>
  <c r="AG316" i="8"/>
  <c r="AF316" i="8"/>
  <c r="AE316" i="8"/>
  <c r="AD316" i="8"/>
  <c r="AC316" i="8"/>
  <c r="AB316" i="8"/>
  <c r="K316" i="8"/>
  <c r="J316" i="8"/>
  <c r="H316" i="8"/>
  <c r="G316" i="8"/>
  <c r="F316" i="8"/>
  <c r="AH313" i="8"/>
  <c r="AG313" i="8"/>
  <c r="AF313" i="8"/>
  <c r="AE313" i="8"/>
  <c r="AD313" i="8"/>
  <c r="AC313" i="8"/>
  <c r="AB313" i="8"/>
  <c r="K313" i="8"/>
  <c r="J313" i="8"/>
  <c r="H313" i="8"/>
  <c r="G313" i="8"/>
  <c r="G312" i="8" s="1"/>
  <c r="F313" i="8"/>
  <c r="F312" i="8" s="1"/>
  <c r="AH312" i="8"/>
  <c r="AG312" i="8"/>
  <c r="AF312" i="8"/>
  <c r="AE312" i="8"/>
  <c r="AD312" i="8"/>
  <c r="AC312" i="8"/>
  <c r="AB312" i="8"/>
  <c r="K312" i="8"/>
  <c r="J312" i="8"/>
  <c r="H312" i="8"/>
  <c r="AH310" i="8"/>
  <c r="AG309" i="8"/>
  <c r="AF309" i="8"/>
  <c r="AE309" i="8"/>
  <c r="AD309" i="8"/>
  <c r="AC309" i="8"/>
  <c r="AB309" i="8"/>
  <c r="K309" i="8"/>
  <c r="J309" i="8"/>
  <c r="H309" i="8"/>
  <c r="G309" i="8"/>
  <c r="F309" i="8"/>
  <c r="AC308" i="8"/>
  <c r="AC305" i="8" s="1"/>
  <c r="AH305" i="8"/>
  <c r="AG305" i="8"/>
  <c r="AF305" i="8"/>
  <c r="AE305" i="8"/>
  <c r="AD305" i="8"/>
  <c r="AB305" i="8"/>
  <c r="K305" i="8"/>
  <c r="K304" i="8" s="1"/>
  <c r="J305" i="8"/>
  <c r="J304" i="8" s="1"/>
  <c r="H305" i="8"/>
  <c r="H304" i="8" s="1"/>
  <c r="G305" i="8"/>
  <c r="F305" i="8"/>
  <c r="F304" i="8" s="1"/>
  <c r="AH302" i="8"/>
  <c r="AG302" i="8"/>
  <c r="AF302" i="8"/>
  <c r="AE302" i="8"/>
  <c r="AD302" i="8"/>
  <c r="AC302" i="8"/>
  <c r="AB302" i="8"/>
  <c r="K302" i="8"/>
  <c r="J302" i="8"/>
  <c r="H302" i="8"/>
  <c r="G302" i="8"/>
  <c r="F302" i="8"/>
  <c r="AH299" i="8"/>
  <c r="AG299" i="8"/>
  <c r="AF299" i="8"/>
  <c r="AE299" i="8"/>
  <c r="AD299" i="8"/>
  <c r="AC299" i="8"/>
  <c r="AB299" i="8"/>
  <c r="K299" i="8"/>
  <c r="J299" i="8"/>
  <c r="H299" i="8"/>
  <c r="G299" i="8"/>
  <c r="F299" i="8"/>
  <c r="AC298" i="8"/>
  <c r="AC297" i="8"/>
  <c r="AB296" i="8"/>
  <c r="AB295" i="8"/>
  <c r="AC294" i="8"/>
  <c r="AB293" i="8"/>
  <c r="AB292" i="8"/>
  <c r="AC291" i="8"/>
  <c r="AC290" i="8"/>
  <c r="AB289" i="8"/>
  <c r="AB288" i="8"/>
  <c r="AB287" i="8"/>
  <c r="AB286" i="8"/>
  <c r="AB285" i="8"/>
  <c r="AB284" i="8"/>
  <c r="AB283" i="8"/>
  <c r="AC282" i="8"/>
  <c r="AH281" i="8"/>
  <c r="AG281" i="8"/>
  <c r="AF281" i="8"/>
  <c r="AE281" i="8"/>
  <c r="AD281" i="8"/>
  <c r="K281" i="8"/>
  <c r="J281" i="8"/>
  <c r="H281" i="8"/>
  <c r="G281" i="8"/>
  <c r="F281" i="8"/>
  <c r="AH269" i="8"/>
  <c r="AG269" i="8"/>
  <c r="AF269" i="8"/>
  <c r="AE269" i="8"/>
  <c r="AD269" i="8"/>
  <c r="AC269" i="8"/>
  <c r="AB269" i="8"/>
  <c r="K269" i="8"/>
  <c r="J269" i="8"/>
  <c r="H269" i="8"/>
  <c r="G269" i="8"/>
  <c r="F269" i="8"/>
  <c r="AH261" i="8"/>
  <c r="AG261" i="8"/>
  <c r="AF261" i="8"/>
  <c r="AE261" i="8"/>
  <c r="AD261" i="8"/>
  <c r="AC261" i="8"/>
  <c r="AB261" i="8"/>
  <c r="K261" i="8"/>
  <c r="J261" i="8"/>
  <c r="H261" i="8"/>
  <c r="G261" i="8"/>
  <c r="F261" i="8"/>
  <c r="AH252" i="8"/>
  <c r="AG252" i="8"/>
  <c r="AF252" i="8"/>
  <c r="AE252" i="8"/>
  <c r="AD252" i="8"/>
  <c r="AC252" i="8"/>
  <c r="AB252" i="8"/>
  <c r="K252" i="8"/>
  <c r="J252" i="8"/>
  <c r="H252" i="8"/>
  <c r="G252" i="8"/>
  <c r="F252" i="8"/>
  <c r="AH249" i="8"/>
  <c r="AG249" i="8"/>
  <c r="AF249" i="8"/>
  <c r="AE249" i="8"/>
  <c r="AD249" i="8"/>
  <c r="AC249" i="8"/>
  <c r="AB249" i="8"/>
  <c r="K249" i="8"/>
  <c r="J249" i="8"/>
  <c r="H249" i="8"/>
  <c r="G249" i="8"/>
  <c r="F249" i="8"/>
  <c r="AC248" i="8"/>
  <c r="AC247" i="8"/>
  <c r="AH246" i="8"/>
  <c r="AG246" i="8"/>
  <c r="AF246" i="8"/>
  <c r="AE246" i="8"/>
  <c r="AD246" i="8"/>
  <c r="AB246" i="8"/>
  <c r="K246" i="8"/>
  <c r="J246" i="8"/>
  <c r="H246" i="8"/>
  <c r="G246" i="8"/>
  <c r="F246" i="8"/>
  <c r="AB244" i="8"/>
  <c r="AB243" i="8" s="1"/>
  <c r="AB240" i="8" s="1"/>
  <c r="AH243" i="8"/>
  <c r="AG243" i="8"/>
  <c r="AG240" i="8" s="1"/>
  <c r="AF243" i="8"/>
  <c r="AE243" i="8"/>
  <c r="AE240" i="8" s="1"/>
  <c r="AD243" i="8"/>
  <c r="AC243" i="8"/>
  <c r="K243" i="8"/>
  <c r="J243" i="8"/>
  <c r="H243" i="8"/>
  <c r="G243" i="8"/>
  <c r="F243" i="8"/>
  <c r="AH241" i="8"/>
  <c r="AG241" i="8"/>
  <c r="AF241" i="8"/>
  <c r="AE241" i="8"/>
  <c r="AD241" i="8"/>
  <c r="AC241" i="8"/>
  <c r="AB241" i="8"/>
  <c r="K241" i="8"/>
  <c r="K240" i="8" s="1"/>
  <c r="J241" i="8"/>
  <c r="H241" i="8"/>
  <c r="H240" i="8" s="1"/>
  <c r="G241" i="8"/>
  <c r="G240" i="8" s="1"/>
  <c r="F241" i="8"/>
  <c r="F240" i="8" s="1"/>
  <c r="AH240" i="8"/>
  <c r="AF240" i="8"/>
  <c r="AD240" i="8"/>
  <c r="J240" i="8"/>
  <c r="AH235" i="8"/>
  <c r="AG235" i="8"/>
  <c r="AF235" i="8"/>
  <c r="AE235" i="8"/>
  <c r="AD235" i="8"/>
  <c r="AC235" i="8"/>
  <c r="AB235" i="8"/>
  <c r="K235" i="8"/>
  <c r="J235" i="8"/>
  <c r="H235" i="8"/>
  <c r="G235" i="8"/>
  <c r="F235" i="8"/>
  <c r="AH233" i="8"/>
  <c r="AG233" i="8"/>
  <c r="AF233" i="8"/>
  <c r="AE233" i="8"/>
  <c r="AD233" i="8"/>
  <c r="AC233" i="8"/>
  <c r="AB233" i="8"/>
  <c r="AB232" i="8" s="1"/>
  <c r="K233" i="8"/>
  <c r="K232" i="8" s="1"/>
  <c r="J233" i="8"/>
  <c r="J232" i="8" s="1"/>
  <c r="H233" i="8"/>
  <c r="G233" i="8"/>
  <c r="G232" i="8" s="1"/>
  <c r="F233" i="8"/>
  <c r="AH232" i="8"/>
  <c r="AG232" i="8"/>
  <c r="AF232" i="8"/>
  <c r="AE232" i="8"/>
  <c r="AD232" i="8"/>
  <c r="AC232" i="8"/>
  <c r="H232" i="8"/>
  <c r="F232" i="8"/>
  <c r="AH228" i="8"/>
  <c r="AG228" i="8"/>
  <c r="AF228" i="8"/>
  <c r="AE228" i="8"/>
  <c r="AD228" i="8"/>
  <c r="AC228" i="8"/>
  <c r="AB228" i="8"/>
  <c r="K228" i="8"/>
  <c r="J228" i="8"/>
  <c r="H228" i="8"/>
  <c r="G228" i="8"/>
  <c r="F228" i="8"/>
  <c r="AB227" i="8"/>
  <c r="AC226" i="8"/>
  <c r="AB225" i="8"/>
  <c r="AC224" i="8"/>
  <c r="AB223" i="8"/>
  <c r="AC222" i="8"/>
  <c r="AB221" i="8"/>
  <c r="AB220" i="8"/>
  <c r="AC219" i="8"/>
  <c r="AC218" i="8"/>
  <c r="AB217" i="8"/>
  <c r="AC216" i="8"/>
  <c r="AC215" i="8"/>
  <c r="AC214" i="8"/>
  <c r="AB213" i="8"/>
  <c r="AC212" i="8"/>
  <c r="AC211" i="8"/>
  <c r="AC210" i="8"/>
  <c r="AC209" i="8"/>
  <c r="AC207" i="8"/>
  <c r="AB206" i="8"/>
  <c r="AH205" i="8"/>
  <c r="AH204" i="8" s="1"/>
  <c r="AH203" i="8" s="1"/>
  <c r="AG205" i="8"/>
  <c r="AF205" i="8"/>
  <c r="AE205" i="8"/>
  <c r="AD205" i="8"/>
  <c r="J205" i="8"/>
  <c r="H205" i="8"/>
  <c r="G205" i="8"/>
  <c r="F205" i="8"/>
  <c r="AH199" i="8"/>
  <c r="AD199" i="8"/>
  <c r="AC199" i="8"/>
  <c r="AB199" i="8"/>
  <c r="K199" i="8"/>
  <c r="F199" i="8"/>
  <c r="AH197" i="8"/>
  <c r="AD197" i="8"/>
  <c r="AC197" i="8"/>
  <c r="AB197" i="8"/>
  <c r="K197" i="8"/>
  <c r="F197" i="8"/>
  <c r="AH194" i="8"/>
  <c r="AD194" i="8"/>
  <c r="AC194" i="8"/>
  <c r="AB194" i="8"/>
  <c r="K194" i="8"/>
  <c r="F194" i="8"/>
  <c r="AH192" i="8"/>
  <c r="AG192" i="8"/>
  <c r="AF192" i="8"/>
  <c r="AE192" i="8"/>
  <c r="AD192" i="8"/>
  <c r="AC192" i="8"/>
  <c r="AB192" i="8"/>
  <c r="K192" i="8"/>
  <c r="J192" i="8"/>
  <c r="H192" i="8"/>
  <c r="G192" i="8"/>
  <c r="F192" i="8"/>
  <c r="AH190" i="8"/>
  <c r="AG190" i="8"/>
  <c r="AF190" i="8"/>
  <c r="AE190" i="8"/>
  <c r="AE189" i="8" s="1"/>
  <c r="AD190" i="8"/>
  <c r="AD189" i="8" s="1"/>
  <c r="AC190" i="8"/>
  <c r="AC189" i="8" s="1"/>
  <c r="AB190" i="8"/>
  <c r="AB189" i="8" s="1"/>
  <c r="K190" i="8"/>
  <c r="K189" i="8" s="1"/>
  <c r="J190" i="8"/>
  <c r="J189" i="8" s="1"/>
  <c r="H190" i="8"/>
  <c r="H189" i="8" s="1"/>
  <c r="G190" i="8"/>
  <c r="G189" i="8" s="1"/>
  <c r="F190" i="8"/>
  <c r="AH189" i="8"/>
  <c r="AG189" i="8"/>
  <c r="AF189" i="8"/>
  <c r="AH172" i="8"/>
  <c r="AG172" i="8"/>
  <c r="AF172" i="8"/>
  <c r="AE172" i="8"/>
  <c r="AD172" i="8"/>
  <c r="AH164" i="8"/>
  <c r="AG164" i="8"/>
  <c r="AF164" i="8"/>
  <c r="AE164" i="8"/>
  <c r="AD164" i="8"/>
  <c r="AC164" i="8"/>
  <c r="AB164" i="8"/>
  <c r="K164" i="8"/>
  <c r="J164" i="8"/>
  <c r="H164" i="8"/>
  <c r="G164" i="8"/>
  <c r="F164" i="8"/>
  <c r="AH152" i="8"/>
  <c r="AG152" i="8"/>
  <c r="AF152" i="8"/>
  <c r="AE152" i="8"/>
  <c r="AD152" i="8"/>
  <c r="AC152" i="8"/>
  <c r="AB152" i="8"/>
  <c r="K152" i="8"/>
  <c r="J152" i="8"/>
  <c r="H152" i="8"/>
  <c r="G152" i="8"/>
  <c r="F152" i="8"/>
  <c r="AB151" i="8"/>
  <c r="AC149" i="8"/>
  <c r="AB148" i="8"/>
  <c r="AC147" i="8"/>
  <c r="AB146" i="8"/>
  <c r="AB145" i="8"/>
  <c r="AB144" i="8"/>
  <c r="AC143" i="8"/>
  <c r="AB142" i="8"/>
  <c r="AB141" i="8"/>
  <c r="AB140" i="8"/>
  <c r="AB139" i="8"/>
  <c r="AC138" i="8"/>
  <c r="AB137" i="8"/>
  <c r="AB136" i="8"/>
  <c r="AC135" i="8"/>
  <c r="AB134" i="8"/>
  <c r="AC133" i="8"/>
  <c r="AB132" i="8"/>
  <c r="AB131" i="8"/>
  <c r="AB130" i="8"/>
  <c r="AB129" i="8"/>
  <c r="AC128" i="8"/>
  <c r="AB127" i="8"/>
  <c r="AC126" i="8"/>
  <c r="AC125" i="8"/>
  <c r="AC124" i="8"/>
  <c r="AB123" i="8"/>
  <c r="AC122" i="8"/>
  <c r="AC121" i="8"/>
  <c r="AB120" i="8"/>
  <c r="AB119" i="8"/>
  <c r="AB118" i="8"/>
  <c r="AB117" i="8"/>
  <c r="AH116" i="8"/>
  <c r="AG116" i="8"/>
  <c r="AF116" i="8"/>
  <c r="AE116" i="8"/>
  <c r="AD116" i="8"/>
  <c r="K116" i="8"/>
  <c r="J116" i="8"/>
  <c r="H116" i="8"/>
  <c r="G116" i="8"/>
  <c r="F116" i="8"/>
  <c r="AH106" i="8"/>
  <c r="AG106" i="8"/>
  <c r="AF106" i="8"/>
  <c r="AE106" i="8"/>
  <c r="AD106" i="8"/>
  <c r="AC106" i="8"/>
  <c r="AB106" i="8"/>
  <c r="AH103" i="8"/>
  <c r="AG103" i="8"/>
  <c r="AF103" i="8"/>
  <c r="AE103" i="8"/>
  <c r="AD103" i="8"/>
  <c r="AC103" i="8"/>
  <c r="AB103" i="8"/>
  <c r="F103" i="8"/>
  <c r="F102" i="8" s="1"/>
  <c r="AD100" i="8"/>
  <c r="AD99" i="8"/>
  <c r="AD98" i="8"/>
  <c r="AD97" i="8"/>
  <c r="AD96" i="8"/>
  <c r="AH95" i="8"/>
  <c r="AG95" i="8"/>
  <c r="AF95" i="8"/>
  <c r="AE95" i="8"/>
  <c r="AC95" i="8"/>
  <c r="AB95" i="8"/>
  <c r="K95" i="8"/>
  <c r="J95" i="8"/>
  <c r="H95" i="8"/>
  <c r="G95" i="8"/>
  <c r="F95" i="8"/>
  <c r="AH90" i="8"/>
  <c r="AG90" i="8"/>
  <c r="AF90" i="8"/>
  <c r="AE90" i="8"/>
  <c r="AD90" i="8"/>
  <c r="AC90" i="8"/>
  <c r="AB90" i="8"/>
  <c r="K90" i="8"/>
  <c r="J90" i="8"/>
  <c r="H90" i="8"/>
  <c r="G90" i="8"/>
  <c r="F90" i="8"/>
  <c r="AH86" i="8"/>
  <c r="AG86" i="8"/>
  <c r="AF86" i="8"/>
  <c r="AE86" i="8"/>
  <c r="AD86" i="8"/>
  <c r="AC86" i="8"/>
  <c r="AB86" i="8"/>
  <c r="K86" i="8"/>
  <c r="J86" i="8"/>
  <c r="H86" i="8"/>
  <c r="G86" i="8"/>
  <c r="F86" i="8"/>
  <c r="AC62" i="8"/>
  <c r="AC61" i="8"/>
  <c r="AC60" i="8"/>
  <c r="AB59" i="8"/>
  <c r="AC58" i="8"/>
  <c r="AC57" i="8"/>
  <c r="AC56" i="8"/>
  <c r="AC55" i="8"/>
  <c r="AB54" i="8"/>
  <c r="AB53" i="8"/>
  <c r="AC52" i="8"/>
  <c r="AB51" i="8"/>
  <c r="AB50" i="8"/>
  <c r="AC49" i="8"/>
  <c r="AC48" i="8"/>
  <c r="AC47" i="8"/>
  <c r="AB46" i="8"/>
  <c r="AB45" i="8"/>
  <c r="AC44" i="8"/>
  <c r="AB43" i="8"/>
  <c r="AC42" i="8"/>
  <c r="AB41" i="8"/>
  <c r="AC40" i="8"/>
  <c r="AB39" i="8"/>
  <c r="AC38" i="8"/>
  <c r="AC37" i="8"/>
  <c r="AC36" i="8"/>
  <c r="AB35" i="8"/>
  <c r="AB34" i="8"/>
  <c r="AH33" i="8"/>
  <c r="AG33" i="8"/>
  <c r="AF33" i="8"/>
  <c r="AE33" i="8"/>
  <c r="AD33" i="8"/>
  <c r="K33" i="8"/>
  <c r="J33" i="8"/>
  <c r="H33" i="8"/>
  <c r="G33" i="8"/>
  <c r="F33" i="8"/>
  <c r="AH29" i="8"/>
  <c r="AG29" i="8"/>
  <c r="AF29" i="8"/>
  <c r="AE29" i="8"/>
  <c r="AD29" i="8"/>
  <c r="AC29" i="8"/>
  <c r="AB29" i="8"/>
  <c r="K29" i="8"/>
  <c r="J29" i="8"/>
  <c r="H29" i="8"/>
  <c r="G29" i="8"/>
  <c r="F29" i="8"/>
  <c r="AH26" i="8"/>
  <c r="AG26" i="8"/>
  <c r="AF26" i="8"/>
  <c r="AE26" i="8"/>
  <c r="AD26" i="8"/>
  <c r="AD25" i="8" s="1"/>
  <c r="AC26" i="8"/>
  <c r="AC25" i="8" s="1"/>
  <c r="AB26" i="8"/>
  <c r="K26" i="8"/>
  <c r="K25" i="8" s="1"/>
  <c r="J26" i="8"/>
  <c r="J25" i="8" s="1"/>
  <c r="H26" i="8"/>
  <c r="G26" i="8"/>
  <c r="F26" i="8"/>
  <c r="F25" i="8" s="1"/>
  <c r="AH25" i="8"/>
  <c r="AG25" i="8"/>
  <c r="AB25" i="8"/>
  <c r="H25" i="8"/>
  <c r="AH20" i="8"/>
  <c r="AG20" i="8"/>
  <c r="AF20" i="8"/>
  <c r="AE20" i="8"/>
  <c r="AD20" i="8"/>
  <c r="AC20" i="8"/>
  <c r="AB20" i="8"/>
  <c r="AH18" i="8"/>
  <c r="AG18" i="8"/>
  <c r="AF18" i="8"/>
  <c r="AE18" i="8"/>
  <c r="AD18" i="8"/>
  <c r="AC18" i="8"/>
  <c r="AB18" i="8"/>
  <c r="K18" i="8"/>
  <c r="K17" i="8" s="1"/>
  <c r="J18" i="8"/>
  <c r="J17" i="8" s="1"/>
  <c r="H18" i="8"/>
  <c r="H17" i="8" s="1"/>
  <c r="G18" i="8"/>
  <c r="G17" i="8" s="1"/>
  <c r="F18" i="8"/>
  <c r="F17" i="8" s="1"/>
  <c r="AH13" i="8"/>
  <c r="AH12" i="8" s="1"/>
  <c r="AG13" i="8"/>
  <c r="AG12" i="8" s="1"/>
  <c r="AF13" i="8"/>
  <c r="AF12" i="8" s="1"/>
  <c r="AE13" i="8"/>
  <c r="AE12" i="8" s="1"/>
  <c r="AD13" i="8"/>
  <c r="AD12" i="8" s="1"/>
  <c r="AC13" i="8"/>
  <c r="AC12" i="8" s="1"/>
  <c r="AB13" i="8"/>
  <c r="AB12" i="8" s="1"/>
  <c r="H13" i="8"/>
  <c r="H12" i="8" s="1"/>
  <c r="G13" i="8"/>
  <c r="G12" i="8" s="1"/>
  <c r="F13" i="8"/>
  <c r="F12" i="8" s="1"/>
  <c r="N104" i="10"/>
  <c r="P109" i="4"/>
  <c r="N109" i="4"/>
  <c r="AB109" i="4" s="1"/>
  <c r="L109" i="4"/>
  <c r="K109" i="4"/>
  <c r="J109" i="4"/>
  <c r="BC28" i="7" s="1"/>
  <c r="BB28" i="7"/>
  <c r="H109" i="4"/>
  <c r="BA28" i="7" s="1"/>
  <c r="P78" i="4"/>
  <c r="L78" i="4"/>
  <c r="K78" i="4"/>
  <c r="J78" i="4"/>
  <c r="BB21" i="7"/>
  <c r="H78" i="4"/>
  <c r="BA21" i="7" s="1"/>
  <c r="AB69" i="7"/>
  <c r="AV67" i="7"/>
  <c r="AJ67" i="7"/>
  <c r="AV65" i="7"/>
  <c r="P298" i="4"/>
  <c r="N298" i="4"/>
  <c r="L298" i="4"/>
  <c r="J298" i="4"/>
  <c r="BB99" i="7"/>
  <c r="H298" i="4"/>
  <c r="BA99" i="7" s="1"/>
  <c r="G298" i="4"/>
  <c r="AZ99" i="7" s="1"/>
  <c r="K300" i="4"/>
  <c r="K298" i="4" s="1"/>
  <c r="K301" i="4"/>
  <c r="BC90" i="7"/>
  <c r="BB90" i="7"/>
  <c r="BA90" i="7"/>
  <c r="BD90" i="7"/>
  <c r="AZ90" i="7"/>
  <c r="P370" i="4"/>
  <c r="M370" i="4"/>
  <c r="L370" i="4"/>
  <c r="K370" i="4"/>
  <c r="J370" i="4"/>
  <c r="H370" i="4"/>
  <c r="G370" i="4"/>
  <c r="P356" i="4"/>
  <c r="N356" i="4"/>
  <c r="M356" i="4"/>
  <c r="BD110" i="7" s="1"/>
  <c r="L356" i="4"/>
  <c r="K356" i="4"/>
  <c r="J356" i="4"/>
  <c r="BC110" i="7" s="1"/>
  <c r="BB110" i="7"/>
  <c r="H356" i="4"/>
  <c r="BA110" i="7" s="1"/>
  <c r="G356" i="4"/>
  <c r="AZ110" i="7" s="1"/>
  <c r="P339" i="4"/>
  <c r="N339" i="4"/>
  <c r="AD339" i="4" s="1"/>
  <c r="AD341" i="4" s="1"/>
  <c r="M339" i="4"/>
  <c r="BD109" i="7" s="1"/>
  <c r="L339" i="4"/>
  <c r="K339" i="4"/>
  <c r="J339" i="4"/>
  <c r="BC109" i="7" s="1"/>
  <c r="BB109" i="7"/>
  <c r="H339" i="4"/>
  <c r="BA109" i="7" s="1"/>
  <c r="G339" i="4"/>
  <c r="AZ109" i="7" s="1"/>
  <c r="P325" i="4"/>
  <c r="L325" i="4"/>
  <c r="K325" i="4"/>
  <c r="J325" i="4"/>
  <c r="BC107" i="7" s="1"/>
  <c r="BB107" i="7"/>
  <c r="H325" i="4"/>
  <c r="BA107" i="7" s="1"/>
  <c r="G325" i="4"/>
  <c r="AZ107" i="7" s="1"/>
  <c r="P311" i="4"/>
  <c r="N311" i="4"/>
  <c r="L311" i="4"/>
  <c r="J311" i="4"/>
  <c r="BC102" i="7" s="1"/>
  <c r="BB102" i="7"/>
  <c r="H311" i="4"/>
  <c r="BA102" i="7" s="1"/>
  <c r="M321" i="4"/>
  <c r="M320" i="4"/>
  <c r="M319" i="4"/>
  <c r="M318" i="4"/>
  <c r="M317" i="4"/>
  <c r="M316" i="4"/>
  <c r="M315" i="4"/>
  <c r="M314" i="4"/>
  <c r="G321" i="4"/>
  <c r="G320" i="4"/>
  <c r="G319" i="4"/>
  <c r="G318" i="4"/>
  <c r="G317" i="4"/>
  <c r="G316" i="4"/>
  <c r="G315" i="4"/>
  <c r="G314" i="4"/>
  <c r="K313" i="4"/>
  <c r="K311" i="4" s="1"/>
  <c r="M310" i="4"/>
  <c r="G310" i="4"/>
  <c r="M309" i="4"/>
  <c r="G309" i="4"/>
  <c r="M308" i="4"/>
  <c r="G308" i="4"/>
  <c r="M307" i="4"/>
  <c r="G307" i="4"/>
  <c r="M306" i="4"/>
  <c r="G306" i="4"/>
  <c r="M305" i="4"/>
  <c r="G305" i="4"/>
  <c r="M304" i="4"/>
  <c r="G304" i="4"/>
  <c r="P303" i="4"/>
  <c r="N303" i="4"/>
  <c r="L303" i="4"/>
  <c r="K303" i="4"/>
  <c r="J303" i="4"/>
  <c r="BC101" i="7" s="1"/>
  <c r="BB101" i="7"/>
  <c r="H303" i="4"/>
  <c r="BA101" i="7" s="1"/>
  <c r="M299" i="4"/>
  <c r="M298" i="4" s="1"/>
  <c r="P296" i="4"/>
  <c r="L296" i="4"/>
  <c r="J296" i="4"/>
  <c r="BC98" i="7" s="1"/>
  <c r="BB98" i="7"/>
  <c r="H296" i="4"/>
  <c r="BA98" i="7" s="1"/>
  <c r="G296" i="4"/>
  <c r="AZ98" i="7" s="1"/>
  <c r="P291" i="4"/>
  <c r="N291" i="4"/>
  <c r="L291" i="4"/>
  <c r="K291" i="4"/>
  <c r="J291" i="4"/>
  <c r="BC97" i="7" s="1"/>
  <c r="BB97" i="7"/>
  <c r="H291" i="4"/>
  <c r="BA97" i="7" s="1"/>
  <c r="P285" i="4"/>
  <c r="N285" i="4"/>
  <c r="M285" i="4"/>
  <c r="BD96" i="7" s="1"/>
  <c r="L285" i="4"/>
  <c r="K285" i="4"/>
  <c r="J285" i="4"/>
  <c r="BC96" i="7" s="1"/>
  <c r="BB96" i="7"/>
  <c r="H285" i="4"/>
  <c r="BA96" i="7" s="1"/>
  <c r="G285" i="4"/>
  <c r="AZ96" i="7" s="1"/>
  <c r="P283" i="4"/>
  <c r="N283" i="4"/>
  <c r="L283" i="4"/>
  <c r="K283" i="4"/>
  <c r="J283" i="4"/>
  <c r="BC95" i="7" s="1"/>
  <c r="BB95" i="7"/>
  <c r="H283" i="4"/>
  <c r="BA95" i="7" s="1"/>
  <c r="G284" i="4"/>
  <c r="G283" i="4" s="1"/>
  <c r="AZ95" i="7" s="1"/>
  <c r="M284" i="4"/>
  <c r="M283" i="4" s="1"/>
  <c r="BD95" i="7" s="1"/>
  <c r="P277" i="4"/>
  <c r="N277" i="4"/>
  <c r="L277" i="4"/>
  <c r="K277" i="4"/>
  <c r="J277" i="4"/>
  <c r="BC93" i="7" s="1"/>
  <c r="BB93" i="7"/>
  <c r="H277" i="4"/>
  <c r="BA93" i="7" s="1"/>
  <c r="P274" i="4"/>
  <c r="N274" i="4"/>
  <c r="M274" i="4"/>
  <c r="BD91" i="7" s="1"/>
  <c r="L274" i="4"/>
  <c r="K274" i="4"/>
  <c r="J274" i="4"/>
  <c r="BC91" i="7" s="1"/>
  <c r="BB91" i="7"/>
  <c r="H274" i="4"/>
  <c r="BA91" i="7" s="1"/>
  <c r="G274" i="4"/>
  <c r="AZ91" i="7" s="1"/>
  <c r="P270" i="4"/>
  <c r="N270" i="4"/>
  <c r="L270" i="4"/>
  <c r="K270" i="4"/>
  <c r="J270" i="4"/>
  <c r="BC88" i="7" s="1"/>
  <c r="BB88" i="7"/>
  <c r="H270" i="4"/>
  <c r="BA88" i="7" s="1"/>
  <c r="P264" i="4"/>
  <c r="P268" i="4"/>
  <c r="N268" i="4"/>
  <c r="M268" i="4"/>
  <c r="BD87" i="7" s="1"/>
  <c r="L268" i="4"/>
  <c r="K268" i="4"/>
  <c r="J268" i="4"/>
  <c r="BC87" i="7" s="1"/>
  <c r="BB87" i="7"/>
  <c r="H268" i="4"/>
  <c r="BA87" i="7" s="1"/>
  <c r="G268" i="4"/>
  <c r="AZ87" i="7" s="1"/>
  <c r="P158" i="4"/>
  <c r="P181" i="4"/>
  <c r="P180" i="4" s="1"/>
  <c r="N181" i="4"/>
  <c r="M181" i="4"/>
  <c r="BD72" i="7" s="1"/>
  <c r="L181" i="4"/>
  <c r="L180" i="4" s="1"/>
  <c r="K181" i="4"/>
  <c r="J181" i="4"/>
  <c r="BC72" i="7" s="1"/>
  <c r="BB72" i="7"/>
  <c r="BB71" i="7" s="1"/>
  <c r="H181" i="4"/>
  <c r="BA72" i="7" s="1"/>
  <c r="BA71" i="7" s="1"/>
  <c r="G181" i="4"/>
  <c r="AZ72" i="7" s="1"/>
  <c r="AZ71" i="7" s="1"/>
  <c r="P188" i="4"/>
  <c r="N188" i="4"/>
  <c r="M188" i="4"/>
  <c r="BD74" i="7" s="1"/>
  <c r="L188" i="4"/>
  <c r="K188" i="4"/>
  <c r="J188" i="4"/>
  <c r="BC74" i="7" s="1"/>
  <c r="BB74" i="7"/>
  <c r="H188" i="4"/>
  <c r="BA74" i="7" s="1"/>
  <c r="G188" i="4"/>
  <c r="AZ74" i="7" s="1"/>
  <c r="P191" i="4"/>
  <c r="N191" i="4"/>
  <c r="M191" i="4"/>
  <c r="L191" i="4"/>
  <c r="K191" i="4"/>
  <c r="J191" i="4"/>
  <c r="BC75" i="7" s="1"/>
  <c r="BB75" i="7"/>
  <c r="H191" i="4"/>
  <c r="BA75" i="7" s="1"/>
  <c r="G191" i="4"/>
  <c r="AZ75" i="7" s="1"/>
  <c r="P208" i="4"/>
  <c r="N208" i="4"/>
  <c r="L208" i="4"/>
  <c r="K208" i="4"/>
  <c r="J208" i="4"/>
  <c r="BC76" i="7" s="1"/>
  <c r="H208" i="4"/>
  <c r="BA76" i="7" s="1"/>
  <c r="P222" i="4"/>
  <c r="L222" i="4"/>
  <c r="K222" i="4"/>
  <c r="J222" i="4"/>
  <c r="BC77" i="7" s="1"/>
  <c r="BB77" i="7"/>
  <c r="G222" i="4"/>
  <c r="AZ77" i="7" s="1"/>
  <c r="P229" i="4"/>
  <c r="N229" i="4"/>
  <c r="M229" i="4"/>
  <c r="BD78" i="7" s="1"/>
  <c r="L229" i="4"/>
  <c r="K229" i="4"/>
  <c r="J229" i="4"/>
  <c r="BC78" i="7" s="1"/>
  <c r="BB78" i="7"/>
  <c r="H229" i="4"/>
  <c r="BA78" i="7" s="1"/>
  <c r="G229" i="4"/>
  <c r="AZ78" i="7" s="1"/>
  <c r="P244" i="4"/>
  <c r="N244" i="4"/>
  <c r="M244" i="4"/>
  <c r="BD79" i="7" s="1"/>
  <c r="L244" i="4"/>
  <c r="K244" i="4"/>
  <c r="J244" i="4"/>
  <c r="BC79" i="7" s="1"/>
  <c r="BB79" i="7"/>
  <c r="H244" i="4"/>
  <c r="BA79" i="7" s="1"/>
  <c r="G244" i="4"/>
  <c r="AZ79" i="7" s="1"/>
  <c r="P247" i="4"/>
  <c r="N247" i="4"/>
  <c r="M247" i="4"/>
  <c r="BD80" i="7" s="1"/>
  <c r="L247" i="4"/>
  <c r="K247" i="4"/>
  <c r="J247" i="4"/>
  <c r="BC80" i="7" s="1"/>
  <c r="BB80" i="7"/>
  <c r="H247" i="4"/>
  <c r="BA80" i="7" s="1"/>
  <c r="G247" i="4"/>
  <c r="AZ80" i="7" s="1"/>
  <c r="P250" i="4"/>
  <c r="N250" i="4"/>
  <c r="L250" i="4"/>
  <c r="K250" i="4"/>
  <c r="J250" i="4"/>
  <c r="BC81" i="7" s="1"/>
  <c r="BB81" i="7"/>
  <c r="H250" i="4"/>
  <c r="BA81" i="7" s="1"/>
  <c r="P177" i="4"/>
  <c r="N177" i="4"/>
  <c r="L177" i="4"/>
  <c r="K177" i="4"/>
  <c r="J177" i="4"/>
  <c r="BC69" i="7" s="1"/>
  <c r="BB69" i="7"/>
  <c r="H177" i="4"/>
  <c r="BA69" i="7" s="1"/>
  <c r="M178" i="4"/>
  <c r="M177" i="4" s="1"/>
  <c r="BD69" i="7" s="1"/>
  <c r="G178" i="4"/>
  <c r="G177" i="4" s="1"/>
  <c r="AZ69" i="7" s="1"/>
  <c r="G175" i="4"/>
  <c r="G174" i="4" s="1"/>
  <c r="G172" i="4"/>
  <c r="G171" i="4" s="1"/>
  <c r="AZ65" i="7" s="1"/>
  <c r="P174" i="4"/>
  <c r="N174" i="4"/>
  <c r="L174" i="4"/>
  <c r="K174" i="4"/>
  <c r="J174" i="4"/>
  <c r="BC67" i="7" s="1"/>
  <c r="BB67" i="7"/>
  <c r="H174" i="4"/>
  <c r="BA67" i="7" s="1"/>
  <c r="M175" i="4"/>
  <c r="M174" i="4" s="1"/>
  <c r="BD67" i="7" s="1"/>
  <c r="P171" i="4"/>
  <c r="N171" i="4"/>
  <c r="L171" i="4"/>
  <c r="K171" i="4"/>
  <c r="J171" i="4"/>
  <c r="BB65" i="7"/>
  <c r="H171" i="4"/>
  <c r="BA65" i="7" s="1"/>
  <c r="M172" i="4"/>
  <c r="M171" i="4" s="1"/>
  <c r="P154" i="4"/>
  <c r="N154" i="4"/>
  <c r="L154" i="4"/>
  <c r="K154" i="4"/>
  <c r="J154" i="4"/>
  <c r="BC51" i="7" s="1"/>
  <c r="BB51" i="7"/>
  <c r="H154" i="4"/>
  <c r="BA51" i="7" s="1"/>
  <c r="P150" i="4"/>
  <c r="N150" i="4"/>
  <c r="L150" i="4"/>
  <c r="K150" i="4"/>
  <c r="J150" i="4"/>
  <c r="BC50" i="7" s="1"/>
  <c r="BB50" i="7"/>
  <c r="H150" i="4"/>
  <c r="BA50" i="7" s="1"/>
  <c r="M157" i="4"/>
  <c r="M156" i="4"/>
  <c r="M155" i="4"/>
  <c r="G157" i="4"/>
  <c r="G156" i="4"/>
  <c r="G155" i="4"/>
  <c r="M153" i="4"/>
  <c r="M152" i="4"/>
  <c r="M151" i="4"/>
  <c r="M150" i="4" s="1"/>
  <c r="G153" i="4"/>
  <c r="G152" i="4"/>
  <c r="G151" i="4"/>
  <c r="P136" i="4"/>
  <c r="N136" i="4"/>
  <c r="L136" i="4"/>
  <c r="K136" i="4"/>
  <c r="J136" i="4"/>
  <c r="BC46" i="7" s="1"/>
  <c r="BB46" i="7"/>
  <c r="P140" i="4"/>
  <c r="N140" i="4"/>
  <c r="L140" i="4"/>
  <c r="K140" i="4"/>
  <c r="J140" i="4"/>
  <c r="BC47" i="7" s="1"/>
  <c r="BB47" i="7"/>
  <c r="H140" i="4"/>
  <c r="BA47" i="7" s="1"/>
  <c r="P148" i="4"/>
  <c r="L148" i="4"/>
  <c r="K148" i="4"/>
  <c r="J148" i="4"/>
  <c r="BC49" i="7" s="1"/>
  <c r="BB49" i="7"/>
  <c r="H148" i="4"/>
  <c r="BA49" i="7" s="1"/>
  <c r="G149" i="4"/>
  <c r="G148" i="4" s="1"/>
  <c r="AZ49" i="7" s="1"/>
  <c r="M143" i="4"/>
  <c r="M142" i="4"/>
  <c r="M141" i="4"/>
  <c r="G143" i="4"/>
  <c r="G142" i="4"/>
  <c r="G141" i="4"/>
  <c r="P133" i="4"/>
  <c r="P130" i="4"/>
  <c r="P123" i="4"/>
  <c r="N123" i="4"/>
  <c r="L123" i="4"/>
  <c r="K123" i="4"/>
  <c r="J123" i="4"/>
  <c r="BC31" i="7" s="1"/>
  <c r="BB31" i="7"/>
  <c r="G138" i="4"/>
  <c r="M138" i="4"/>
  <c r="M137" i="4"/>
  <c r="G137" i="4"/>
  <c r="M127" i="4"/>
  <c r="M126" i="4"/>
  <c r="M125" i="4"/>
  <c r="M124" i="4"/>
  <c r="G127" i="4"/>
  <c r="G126" i="4"/>
  <c r="G125" i="4"/>
  <c r="G124" i="4"/>
  <c r="P121" i="4"/>
  <c r="N121" i="4"/>
  <c r="L121" i="4"/>
  <c r="K121" i="4"/>
  <c r="J121" i="4"/>
  <c r="BC30" i="7" s="1"/>
  <c r="BB30" i="7"/>
  <c r="H121" i="4"/>
  <c r="BA30" i="7" s="1"/>
  <c r="M122" i="4"/>
  <c r="M121" i="4" s="1"/>
  <c r="BD30" i="7" s="1"/>
  <c r="G122" i="4"/>
  <c r="G121" i="4" s="1"/>
  <c r="AZ30" i="7" s="1"/>
  <c r="M112" i="4"/>
  <c r="M111" i="4"/>
  <c r="M110" i="4"/>
  <c r="G112" i="4"/>
  <c r="G111" i="4"/>
  <c r="G110" i="4"/>
  <c r="M120" i="4"/>
  <c r="M119" i="4"/>
  <c r="M118" i="4"/>
  <c r="M117" i="4"/>
  <c r="M116" i="4"/>
  <c r="M115" i="4"/>
  <c r="M114" i="4"/>
  <c r="G120" i="4"/>
  <c r="G119" i="4"/>
  <c r="G118" i="4"/>
  <c r="G117" i="4"/>
  <c r="G116" i="4"/>
  <c r="G115" i="4"/>
  <c r="G114" i="4"/>
  <c r="P113" i="4"/>
  <c r="N113" i="4"/>
  <c r="L113" i="4"/>
  <c r="K113" i="4"/>
  <c r="J113" i="4"/>
  <c r="BC29" i="7" s="1"/>
  <c r="H113" i="4"/>
  <c r="BA29" i="7" s="1"/>
  <c r="P105" i="4"/>
  <c r="M105" i="4"/>
  <c r="BD24" i="7" s="1"/>
  <c r="L105" i="4"/>
  <c r="K105" i="4"/>
  <c r="J105" i="4"/>
  <c r="G24" i="7" s="1"/>
  <c r="BB24" i="7"/>
  <c r="H105" i="4"/>
  <c r="BA24" i="7" s="1"/>
  <c r="G105" i="4"/>
  <c r="AZ24" i="7" s="1"/>
  <c r="P100" i="4"/>
  <c r="L100" i="4"/>
  <c r="K100" i="4"/>
  <c r="J100" i="4"/>
  <c r="BB23" i="7"/>
  <c r="H100" i="4"/>
  <c r="BA23" i="7" s="1"/>
  <c r="M104" i="4"/>
  <c r="M103" i="4"/>
  <c r="M102" i="4"/>
  <c r="M101" i="4"/>
  <c r="G104" i="4"/>
  <c r="G103" i="4"/>
  <c r="G102" i="4"/>
  <c r="G101" i="4"/>
  <c r="P91" i="4"/>
  <c r="L91" i="4"/>
  <c r="K91" i="4"/>
  <c r="J91" i="4"/>
  <c r="BB22" i="7"/>
  <c r="H91" i="4"/>
  <c r="BA22" i="7" s="1"/>
  <c r="M99" i="4"/>
  <c r="M98" i="4"/>
  <c r="M97" i="4"/>
  <c r="M96" i="4"/>
  <c r="M95" i="4"/>
  <c r="M94" i="4"/>
  <c r="M93" i="4"/>
  <c r="M92" i="4"/>
  <c r="G99" i="4"/>
  <c r="G98" i="4"/>
  <c r="G97" i="4"/>
  <c r="G96" i="4"/>
  <c r="G95" i="4"/>
  <c r="G94" i="4"/>
  <c r="G93" i="4"/>
  <c r="G92" i="4"/>
  <c r="M90" i="4"/>
  <c r="M89" i="4"/>
  <c r="M88" i="4"/>
  <c r="M87" i="4"/>
  <c r="M86" i="4"/>
  <c r="M85" i="4"/>
  <c r="M84" i="4"/>
  <c r="M83" i="4"/>
  <c r="M82" i="4"/>
  <c r="M81" i="4"/>
  <c r="M80" i="4"/>
  <c r="M79" i="4"/>
  <c r="G90" i="4"/>
  <c r="G89" i="4"/>
  <c r="G88" i="4"/>
  <c r="G87" i="4"/>
  <c r="G86" i="4"/>
  <c r="G85" i="4"/>
  <c r="G84" i="4"/>
  <c r="G83" i="4"/>
  <c r="G82" i="4"/>
  <c r="G81" i="4"/>
  <c r="G80" i="4"/>
  <c r="G79" i="4"/>
  <c r="P65" i="4"/>
  <c r="M65" i="4"/>
  <c r="BD20" i="7" s="1"/>
  <c r="L65" i="4"/>
  <c r="P13" i="4"/>
  <c r="P20" i="4"/>
  <c r="L41" i="4"/>
  <c r="M64" i="4"/>
  <c r="M63" i="4"/>
  <c r="M62" i="4"/>
  <c r="M61" i="4"/>
  <c r="M60" i="4"/>
  <c r="M59" i="4"/>
  <c r="M58" i="4"/>
  <c r="M57" i="4"/>
  <c r="M56" i="4"/>
  <c r="M55" i="4"/>
  <c r="M54" i="4"/>
  <c r="M53" i="4"/>
  <c r="M52" i="4"/>
  <c r="M51" i="4"/>
  <c r="M50" i="4"/>
  <c r="M49" i="4"/>
  <c r="M48" i="4"/>
  <c r="M47" i="4"/>
  <c r="M46" i="4"/>
  <c r="M45" i="4"/>
  <c r="M44" i="4"/>
  <c r="M43" i="4"/>
  <c r="M42" i="4"/>
  <c r="M20" i="4"/>
  <c r="BD18" i="7" s="1"/>
  <c r="L20" i="4"/>
  <c r="M13" i="4"/>
  <c r="BD17" i="7" s="1"/>
  <c r="L13" i="4"/>
  <c r="X12" i="11"/>
  <c r="Q12" i="11"/>
  <c r="AU111" i="7"/>
  <c r="AO111" i="7"/>
  <c r="AK111" i="7"/>
  <c r="AG105" i="7"/>
  <c r="AG104" i="7" s="1"/>
  <c r="AG103" i="7" s="1"/>
  <c r="AG100" i="7"/>
  <c r="AG74" i="7"/>
  <c r="AG68" i="7"/>
  <c r="AG58" i="7"/>
  <c r="AG53" i="7"/>
  <c r="AG49" i="7"/>
  <c r="AA39" i="1"/>
  <c r="AV110" i="7"/>
  <c r="AV97" i="7"/>
  <c r="AV92" i="7"/>
  <c r="AV91" i="7"/>
  <c r="AV89" i="7"/>
  <c r="AV88" i="7"/>
  <c r="AV87" i="7"/>
  <c r="AV74" i="7"/>
  <c r="AV68" i="7"/>
  <c r="AV59" i="7"/>
  <c r="AV58" i="7"/>
  <c r="AV56" i="7"/>
  <c r="AV46" i="7"/>
  <c r="AV44" i="7"/>
  <c r="AV23" i="7"/>
  <c r="AV20" i="7"/>
  <c r="AB298" i="4"/>
  <c r="AB105" i="4"/>
  <c r="M296" i="4"/>
  <c r="BD98" i="7" s="1"/>
  <c r="N296" i="4"/>
  <c r="M149" i="4"/>
  <c r="M148" i="4" s="1"/>
  <c r="BD49" i="7" s="1"/>
  <c r="N149" i="4"/>
  <c r="N148" i="4" s="1"/>
  <c r="T20" i="4"/>
  <c r="S20" i="4"/>
  <c r="R20" i="4"/>
  <c r="Q20" i="4"/>
  <c r="T41" i="4"/>
  <c r="S41" i="4"/>
  <c r="R41" i="4"/>
  <c r="Q41" i="4"/>
  <c r="T65" i="4"/>
  <c r="S65" i="4"/>
  <c r="R65" i="4"/>
  <c r="Q65" i="4"/>
  <c r="T78" i="4"/>
  <c r="S78" i="4"/>
  <c r="R78" i="4"/>
  <c r="Q78" i="4"/>
  <c r="T91" i="4"/>
  <c r="S91" i="4"/>
  <c r="R91" i="4"/>
  <c r="Q91" i="4"/>
  <c r="T100" i="4"/>
  <c r="S100" i="4"/>
  <c r="R100" i="4"/>
  <c r="Q100" i="4"/>
  <c r="T105" i="4"/>
  <c r="S105" i="4"/>
  <c r="R105" i="4"/>
  <c r="Q105" i="4"/>
  <c r="T13" i="4"/>
  <c r="S13" i="4"/>
  <c r="R13" i="4"/>
  <c r="Q13" i="4"/>
  <c r="T229" i="4"/>
  <c r="S229" i="4"/>
  <c r="R229" i="4"/>
  <c r="Q229" i="4"/>
  <c r="N332" i="4"/>
  <c r="M332" i="4" s="1"/>
  <c r="M326" i="4"/>
  <c r="AY111" i="7"/>
  <c r="F111" i="7"/>
  <c r="C111" i="7"/>
  <c r="E103" i="7"/>
  <c r="C103" i="7"/>
  <c r="D12" i="11"/>
  <c r="C82" i="7"/>
  <c r="T339" i="4"/>
  <c r="S339" i="4"/>
  <c r="R339" i="4"/>
  <c r="Q339" i="4"/>
  <c r="Q356" i="4"/>
  <c r="R356" i="4"/>
  <c r="S356" i="4"/>
  <c r="T356" i="4"/>
  <c r="T303" i="4"/>
  <c r="S303" i="4"/>
  <c r="R303" i="4"/>
  <c r="Q303" i="4"/>
  <c r="T247" i="4"/>
  <c r="S247" i="4"/>
  <c r="R247" i="4"/>
  <c r="Q247" i="4"/>
  <c r="T130" i="4"/>
  <c r="S130" i="4"/>
  <c r="R130" i="4"/>
  <c r="Q130" i="4"/>
  <c r="N130" i="4"/>
  <c r="M130" i="4"/>
  <c r="L130" i="4"/>
  <c r="K130" i="4"/>
  <c r="J130" i="4"/>
  <c r="H130" i="4"/>
  <c r="G130" i="4"/>
  <c r="T264" i="4"/>
  <c r="S264" i="4"/>
  <c r="R264" i="4"/>
  <c r="Q264" i="4"/>
  <c r="N264" i="4"/>
  <c r="M264" i="4"/>
  <c r="L264" i="4"/>
  <c r="K264" i="4"/>
  <c r="J264" i="4"/>
  <c r="H264" i="4"/>
  <c r="G264" i="4"/>
  <c r="T181" i="4"/>
  <c r="T180" i="4" s="1"/>
  <c r="S181" i="4"/>
  <c r="S180" i="4" s="1"/>
  <c r="R181" i="4"/>
  <c r="R180" i="4" s="1"/>
  <c r="Q181" i="4"/>
  <c r="Q180" i="4" s="1"/>
  <c r="N180" i="4"/>
  <c r="N337" i="4"/>
  <c r="M337" i="4" s="1"/>
  <c r="M336" i="4"/>
  <c r="N336" i="4" s="1"/>
  <c r="M335" i="4"/>
  <c r="N335" i="4" s="1"/>
  <c r="M334" i="4"/>
  <c r="N334" i="4" s="1"/>
  <c r="M333" i="4"/>
  <c r="N333" i="4" s="1"/>
  <c r="M330" i="4"/>
  <c r="N330" i="4" s="1"/>
  <c r="M329" i="4"/>
  <c r="N329" i="4" s="1"/>
  <c r="M328" i="4"/>
  <c r="N328" i="4" s="1"/>
  <c r="M327" i="4"/>
  <c r="N327" i="4" s="1"/>
  <c r="T158" i="4"/>
  <c r="S158" i="4"/>
  <c r="R158" i="4"/>
  <c r="Q158" i="4"/>
  <c r="N158" i="4"/>
  <c r="M158" i="4"/>
  <c r="L158" i="4"/>
  <c r="K158" i="4"/>
  <c r="J158" i="4"/>
  <c r="H158" i="4"/>
  <c r="G158" i="4"/>
  <c r="T274" i="4"/>
  <c r="S274" i="4"/>
  <c r="R274" i="4"/>
  <c r="Q274" i="4"/>
  <c r="T244" i="4"/>
  <c r="S244" i="4"/>
  <c r="R244" i="4"/>
  <c r="Q244" i="4"/>
  <c r="T148" i="4"/>
  <c r="S148" i="4"/>
  <c r="R148" i="4"/>
  <c r="Q148" i="4"/>
  <c r="T370" i="4"/>
  <c r="S370" i="4"/>
  <c r="R370" i="4"/>
  <c r="Q370" i="4"/>
  <c r="N370" i="4"/>
  <c r="T311" i="4"/>
  <c r="S311" i="4"/>
  <c r="R311" i="4"/>
  <c r="Q311" i="4"/>
  <c r="M313" i="4"/>
  <c r="M311" i="4" s="1"/>
  <c r="BD102" i="7" s="1"/>
  <c r="T277" i="4"/>
  <c r="S277" i="4"/>
  <c r="R277" i="4"/>
  <c r="Q277" i="4"/>
  <c r="M281" i="4"/>
  <c r="G281" i="4"/>
  <c r="M280" i="4"/>
  <c r="G280" i="4"/>
  <c r="M279" i="4"/>
  <c r="G279" i="4"/>
  <c r="M278" i="4"/>
  <c r="G278" i="4"/>
  <c r="M262" i="4"/>
  <c r="G262" i="4"/>
  <c r="M261" i="4"/>
  <c r="G261" i="4"/>
  <c r="M260" i="4"/>
  <c r="G260" i="4"/>
  <c r="M259" i="4"/>
  <c r="G259" i="4"/>
  <c r="M258" i="4"/>
  <c r="G258" i="4"/>
  <c r="M257" i="4"/>
  <c r="G257" i="4"/>
  <c r="M256" i="4"/>
  <c r="G256" i="4"/>
  <c r="M255" i="4"/>
  <c r="G255" i="4"/>
  <c r="M254" i="4"/>
  <c r="G254" i="4"/>
  <c r="M253" i="4"/>
  <c r="G253" i="4"/>
  <c r="M252" i="4"/>
  <c r="G252" i="4"/>
  <c r="M251" i="4"/>
  <c r="G251" i="4"/>
  <c r="T250" i="4"/>
  <c r="S250" i="4"/>
  <c r="R250" i="4"/>
  <c r="Q250" i="4"/>
  <c r="T167" i="4"/>
  <c r="S167" i="4"/>
  <c r="R167" i="4"/>
  <c r="Q167" i="4"/>
  <c r="T154" i="4"/>
  <c r="S154" i="4"/>
  <c r="R154" i="4"/>
  <c r="Q154" i="4"/>
  <c r="T325" i="4"/>
  <c r="S325" i="4"/>
  <c r="R325" i="4"/>
  <c r="T296" i="4"/>
  <c r="S296" i="4"/>
  <c r="R296" i="4"/>
  <c r="Q296" i="4"/>
  <c r="K297" i="4"/>
  <c r="K296" i="4" s="1"/>
  <c r="T222" i="4"/>
  <c r="S222" i="4"/>
  <c r="R222" i="4"/>
  <c r="Q222" i="4"/>
  <c r="H228" i="4"/>
  <c r="N228" i="4" s="1"/>
  <c r="M228" i="4" s="1"/>
  <c r="H227" i="4"/>
  <c r="N227" i="4" s="1"/>
  <c r="M227" i="4" s="1"/>
  <c r="H226" i="4"/>
  <c r="N226" i="4" s="1"/>
  <c r="M226" i="4" s="1"/>
  <c r="H225" i="4"/>
  <c r="N225" i="4" s="1"/>
  <c r="M225" i="4" s="1"/>
  <c r="H224" i="4"/>
  <c r="N224" i="4" s="1"/>
  <c r="M224" i="4" s="1"/>
  <c r="H223" i="4"/>
  <c r="N223" i="4" s="1"/>
  <c r="M223" i="4" s="1"/>
  <c r="Q325" i="4"/>
  <c r="T291" i="4"/>
  <c r="S291" i="4"/>
  <c r="R291" i="4"/>
  <c r="Q291" i="4"/>
  <c r="M295" i="4"/>
  <c r="G295" i="4"/>
  <c r="M294" i="4"/>
  <c r="G294" i="4"/>
  <c r="M293" i="4"/>
  <c r="G293" i="4"/>
  <c r="M292" i="4"/>
  <c r="G292" i="4"/>
  <c r="T270" i="4"/>
  <c r="S270" i="4"/>
  <c r="R270" i="4"/>
  <c r="Q270" i="4"/>
  <c r="M271" i="4"/>
  <c r="M270" i="4" s="1"/>
  <c r="BD88" i="7" s="1"/>
  <c r="G271" i="4"/>
  <c r="G270" i="4" s="1"/>
  <c r="T208" i="4"/>
  <c r="S208" i="4"/>
  <c r="R208" i="4"/>
  <c r="Q208" i="4"/>
  <c r="M221" i="4"/>
  <c r="G221" i="4"/>
  <c r="M220" i="4"/>
  <c r="G220" i="4"/>
  <c r="M219" i="4"/>
  <c r="G219" i="4"/>
  <c r="M218" i="4"/>
  <c r="G218" i="4"/>
  <c r="M217" i="4"/>
  <c r="G217" i="4"/>
  <c r="M216" i="4"/>
  <c r="G216" i="4"/>
  <c r="M215" i="4"/>
  <c r="G215" i="4"/>
  <c r="M214" i="4"/>
  <c r="G214" i="4"/>
  <c r="M213" i="4"/>
  <c r="G213" i="4"/>
  <c r="M212" i="4"/>
  <c r="G212" i="4"/>
  <c r="M211" i="4"/>
  <c r="G211" i="4"/>
  <c r="M210" i="4"/>
  <c r="G210" i="4"/>
  <c r="M209" i="4"/>
  <c r="G209" i="4"/>
  <c r="T136" i="4"/>
  <c r="S136" i="4"/>
  <c r="R136" i="4"/>
  <c r="Q136" i="4"/>
  <c r="M139" i="4"/>
  <c r="G139" i="4"/>
  <c r="G136" i="4" s="1"/>
  <c r="AZ46" i="7" s="1"/>
  <c r="T285" i="4"/>
  <c r="S285" i="4"/>
  <c r="R285" i="4"/>
  <c r="Q285" i="4"/>
  <c r="T268" i="4"/>
  <c r="S268" i="4"/>
  <c r="R268" i="4"/>
  <c r="Q268" i="4"/>
  <c r="T191" i="4"/>
  <c r="S191" i="4"/>
  <c r="R191" i="4"/>
  <c r="Q191" i="4"/>
  <c r="T133" i="4"/>
  <c r="S133" i="4"/>
  <c r="R133" i="4"/>
  <c r="Q133" i="4"/>
  <c r="N133" i="4"/>
  <c r="M133" i="4"/>
  <c r="L133" i="4"/>
  <c r="K133" i="4"/>
  <c r="J133" i="4"/>
  <c r="BC44" i="7" s="1"/>
  <c r="BB44" i="7"/>
  <c r="H133" i="4"/>
  <c r="BA44" i="7" s="1"/>
  <c r="G133" i="4"/>
  <c r="AZ44" i="7" s="1"/>
  <c r="T188" i="4"/>
  <c r="S188" i="4"/>
  <c r="R188" i="4"/>
  <c r="Q188" i="4"/>
  <c r="A3" i="4"/>
  <c r="J32" i="7"/>
  <c r="C34" i="7"/>
  <c r="J73" i="7"/>
  <c r="J41" i="7"/>
  <c r="J43" i="7"/>
  <c r="J37" i="7"/>
  <c r="J94" i="7"/>
  <c r="H19" i="11"/>
  <c r="I64" i="7"/>
  <c r="I77" i="7"/>
  <c r="I79" i="7"/>
  <c r="I36" i="7"/>
  <c r="I35" i="7" s="1"/>
  <c r="I53" i="7"/>
  <c r="I107" i="7"/>
  <c r="I15" i="7"/>
  <c r="I14" i="7" s="1"/>
  <c r="I13" i="7" s="1"/>
  <c r="I29" i="7"/>
  <c r="I48" i="7"/>
  <c r="I44" i="7"/>
  <c r="J85" i="7"/>
  <c r="AV53" i="7"/>
  <c r="BC99" i="7"/>
  <c r="L324" i="4"/>
  <c r="D13" i="11"/>
  <c r="G324" i="4"/>
  <c r="K180" i="4"/>
  <c r="J180" i="4"/>
  <c r="AV47" i="7"/>
  <c r="AV19" i="7"/>
  <c r="BB19" i="7"/>
  <c r="G54" i="4"/>
  <c r="K108" i="4"/>
  <c r="K107" i="4" s="1"/>
  <c r="BC65" i="7"/>
  <c r="G180" i="4"/>
  <c r="BB29" i="7"/>
  <c r="BB76" i="7"/>
  <c r="BB112" i="7"/>
  <c r="BB111" i="7" s="1"/>
  <c r="AV21" i="7"/>
  <c r="AV22" i="7"/>
  <c r="AV30" i="7"/>
  <c r="AV28" i="7"/>
  <c r="AV31" i="7"/>
  <c r="P167" i="4" l="1"/>
  <c r="G374" i="8"/>
  <c r="K118" i="10"/>
  <c r="I410" i="10"/>
  <c r="L415" i="10"/>
  <c r="R187" i="4"/>
  <c r="T282" i="4"/>
  <c r="S282" i="4"/>
  <c r="AG343" i="8"/>
  <c r="I51" i="10"/>
  <c r="K76" i="10"/>
  <c r="K73" i="10" s="1"/>
  <c r="G87" i="10"/>
  <c r="G86" i="10" s="1"/>
  <c r="L101" i="10"/>
  <c r="P115" i="10"/>
  <c r="I127" i="10"/>
  <c r="I114" i="10" s="1"/>
  <c r="N296" i="10"/>
  <c r="L305" i="10"/>
  <c r="J305" i="10"/>
  <c r="T187" i="4"/>
  <c r="J204" i="8"/>
  <c r="J203" i="8" s="1"/>
  <c r="M181" i="10"/>
  <c r="N182" i="10"/>
  <c r="N254" i="10"/>
  <c r="K394" i="10"/>
  <c r="H532" i="10"/>
  <c r="C27" i="7"/>
  <c r="C26" i="7" s="1"/>
  <c r="H13" i="11"/>
  <c r="P282" i="4"/>
  <c r="AD374" i="8"/>
  <c r="L127" i="10"/>
  <c r="E156" i="10"/>
  <c r="O181" i="10"/>
  <c r="F199" i="10"/>
  <c r="C210" i="10"/>
  <c r="L226" i="10"/>
  <c r="L225" i="10" s="1"/>
  <c r="L224" i="10" s="1"/>
  <c r="G226" i="10"/>
  <c r="N239" i="10"/>
  <c r="P238" i="10"/>
  <c r="AE362" i="8"/>
  <c r="M127" i="10"/>
  <c r="E181" i="10"/>
  <c r="K196" i="10"/>
  <c r="K195" i="10" s="1"/>
  <c r="G393" i="10"/>
  <c r="F454" i="10"/>
  <c r="C454" i="10"/>
  <c r="K465" i="10"/>
  <c r="N532" i="10"/>
  <c r="N22" i="10"/>
  <c r="D115" i="10"/>
  <c r="D114" i="10" s="1"/>
  <c r="N141" i="10"/>
  <c r="O325" i="10"/>
  <c r="M381" i="10"/>
  <c r="M380" i="10" s="1"/>
  <c r="E115" i="10"/>
  <c r="P127" i="10"/>
  <c r="P140" i="10"/>
  <c r="O269" i="10"/>
  <c r="L381" i="10"/>
  <c r="J393" i="10"/>
  <c r="J380" i="10" s="1"/>
  <c r="N401" i="10"/>
  <c r="N185" i="10"/>
  <c r="N181" i="10" s="1"/>
  <c r="N210" i="10"/>
  <c r="N214" i="10"/>
  <c r="N257" i="10"/>
  <c r="H350" i="10"/>
  <c r="H347" i="10" s="1"/>
  <c r="F359" i="10"/>
  <c r="S12" i="4"/>
  <c r="G322" i="8"/>
  <c r="K104" i="10"/>
  <c r="H22" i="10"/>
  <c r="H12" i="10" s="1"/>
  <c r="C41" i="10"/>
  <c r="P52" i="10"/>
  <c r="L156" i="10"/>
  <c r="M238" i="10"/>
  <c r="P325" i="10"/>
  <c r="I347" i="10"/>
  <c r="N416" i="10"/>
  <c r="F532" i="10"/>
  <c r="J114" i="10"/>
  <c r="F381" i="10"/>
  <c r="L167" i="4"/>
  <c r="C283" i="10"/>
  <c r="C282" i="10" s="1"/>
  <c r="K371" i="10"/>
  <c r="G415" i="10"/>
  <c r="I415" i="10"/>
  <c r="H17" i="11"/>
  <c r="K266" i="4"/>
  <c r="H454" i="10"/>
  <c r="G73" i="10"/>
  <c r="G51" i="10" s="1"/>
  <c r="G40" i="10" s="1"/>
  <c r="I101" i="10"/>
  <c r="I100" i="10" s="1"/>
  <c r="M140" i="10"/>
  <c r="P156" i="10"/>
  <c r="O156" i="10"/>
  <c r="M169" i="10"/>
  <c r="J169" i="10"/>
  <c r="H172" i="10"/>
  <c r="H169" i="10" s="1"/>
  <c r="I181" i="10"/>
  <c r="P181" i="10"/>
  <c r="O195" i="10"/>
  <c r="O194" i="10" s="1"/>
  <c r="D195" i="10"/>
  <c r="D194" i="10" s="1"/>
  <c r="N199" i="10"/>
  <c r="N195" i="10" s="1"/>
  <c r="F210" i="10"/>
  <c r="E226" i="10"/>
  <c r="F229" i="10"/>
  <c r="F226" i="10" s="1"/>
  <c r="K229" i="10"/>
  <c r="K226" i="10" s="1"/>
  <c r="C239" i="10"/>
  <c r="C238" i="10" s="1"/>
  <c r="H239" i="10"/>
  <c r="J238" i="10"/>
  <c r="J225" i="10" s="1"/>
  <c r="N244" i="10"/>
  <c r="I253" i="10"/>
  <c r="F254" i="10"/>
  <c r="P253" i="10"/>
  <c r="F257" i="10"/>
  <c r="I305" i="10"/>
  <c r="P347" i="10"/>
  <c r="K359" i="10"/>
  <c r="N209" i="10"/>
  <c r="S266" i="4"/>
  <c r="S263" i="4" s="1"/>
  <c r="K187" i="4"/>
  <c r="AF25" i="8"/>
  <c r="AB343" i="8"/>
  <c r="J362" i="8"/>
  <c r="AG362" i="8"/>
  <c r="H362" i="8"/>
  <c r="N90" i="10"/>
  <c r="N87" i="10" s="1"/>
  <c r="N86" i="10" s="1"/>
  <c r="K90" i="10"/>
  <c r="K87" i="10" s="1"/>
  <c r="K86" i="10" s="1"/>
  <c r="J194" i="10"/>
  <c r="F101" i="10"/>
  <c r="E269" i="10"/>
  <c r="E224" i="10" s="1"/>
  <c r="C272" i="10"/>
  <c r="C269" i="10" s="1"/>
  <c r="H272" i="10"/>
  <c r="H269" i="10" s="1"/>
  <c r="N272" i="10"/>
  <c r="E325" i="10"/>
  <c r="E324" i="10" s="1"/>
  <c r="L325" i="10"/>
  <c r="N350" i="10"/>
  <c r="N347" i="10" s="1"/>
  <c r="P364" i="10"/>
  <c r="P281" i="10" s="1"/>
  <c r="O380" i="10"/>
  <c r="I381" i="10"/>
  <c r="K384" i="10"/>
  <c r="K381" i="10" s="1"/>
  <c r="C394" i="10"/>
  <c r="H401" i="10"/>
  <c r="M410" i="10"/>
  <c r="D415" i="10"/>
  <c r="J415" i="10"/>
  <c r="J410" i="10" s="1"/>
  <c r="H416" i="10"/>
  <c r="C416" i="10"/>
  <c r="E415" i="10"/>
  <c r="E410" i="10" s="1"/>
  <c r="F425" i="10"/>
  <c r="F435" i="10"/>
  <c r="K435" i="10"/>
  <c r="F444" i="10"/>
  <c r="N444" i="10"/>
  <c r="C465" i="10"/>
  <c r="H474" i="10"/>
  <c r="C474" i="10"/>
  <c r="D410" i="10"/>
  <c r="N536" i="10"/>
  <c r="F536" i="10"/>
  <c r="F531" i="10" s="1"/>
  <c r="G18" i="7"/>
  <c r="BC18" i="7"/>
  <c r="J52" i="7"/>
  <c r="H18" i="11"/>
  <c r="H15" i="11"/>
  <c r="J83" i="7"/>
  <c r="J82" i="7" s="1"/>
  <c r="H11" i="11"/>
  <c r="Q324" i="4"/>
  <c r="K12" i="4"/>
  <c r="L266" i="4"/>
  <c r="L263" i="4" s="1"/>
  <c r="L108" i="4"/>
  <c r="L107" i="4" s="1"/>
  <c r="H204" i="8"/>
  <c r="H203" i="8" s="1"/>
  <c r="J280" i="8"/>
  <c r="AC329" i="8"/>
  <c r="AC343" i="8"/>
  <c r="AE343" i="8"/>
  <c r="AC374" i="8"/>
  <c r="AC362" i="8" s="1"/>
  <c r="AH374" i="8"/>
  <c r="AH362" i="8" s="1"/>
  <c r="K169" i="10"/>
  <c r="P194" i="10"/>
  <c r="J12" i="10"/>
  <c r="K64" i="10"/>
  <c r="F76" i="10"/>
  <c r="F73" i="10" s="1"/>
  <c r="M87" i="10"/>
  <c r="M86" i="10" s="1"/>
  <c r="H90" i="10"/>
  <c r="H87" i="10" s="1"/>
  <c r="H86" i="10" s="1"/>
  <c r="C104" i="10"/>
  <c r="C101" i="10" s="1"/>
  <c r="O127" i="10"/>
  <c r="O114" i="10" s="1"/>
  <c r="O100" i="10" s="1"/>
  <c r="H130" i="10"/>
  <c r="H127" i="10" s="1"/>
  <c r="C172" i="10"/>
  <c r="C169" i="10" s="1"/>
  <c r="H185" i="10"/>
  <c r="H181" i="10" s="1"/>
  <c r="F196" i="10"/>
  <c r="C229" i="10"/>
  <c r="C226" i="10" s="1"/>
  <c r="H229" i="10"/>
  <c r="H226" i="10" s="1"/>
  <c r="D238" i="10"/>
  <c r="D225" i="10" s="1"/>
  <c r="D224" i="10" s="1"/>
  <c r="F239" i="10"/>
  <c r="C253" i="10"/>
  <c r="N253" i="10"/>
  <c r="O253" i="10"/>
  <c r="C257" i="10"/>
  <c r="H257" i="10"/>
  <c r="H253" i="10" s="1"/>
  <c r="Q266" i="4"/>
  <c r="Q263" i="4" s="1"/>
  <c r="G250" i="4"/>
  <c r="AZ81" i="7" s="1"/>
  <c r="AC240" i="8"/>
  <c r="AD362" i="8"/>
  <c r="N101" i="10"/>
  <c r="E194" i="10"/>
  <c r="K185" i="10"/>
  <c r="C214" i="10"/>
  <c r="C209" i="10" s="1"/>
  <c r="E225" i="10"/>
  <c r="J224" i="10"/>
  <c r="N238" i="10"/>
  <c r="K257" i="10"/>
  <c r="K253" i="10" s="1"/>
  <c r="C325" i="10"/>
  <c r="N328" i="10"/>
  <c r="H338" i="10"/>
  <c r="M324" i="10"/>
  <c r="C16" i="7"/>
  <c r="G17" i="7"/>
  <c r="BC17" i="7"/>
  <c r="J27" i="7"/>
  <c r="J26" i="7" s="1"/>
  <c r="J106" i="7"/>
  <c r="H16" i="11"/>
  <c r="H14" i="11"/>
  <c r="J104" i="7"/>
  <c r="J103" i="7" s="1"/>
  <c r="J71" i="7"/>
  <c r="R282" i="4"/>
  <c r="Q12" i="4"/>
  <c r="T12" i="4"/>
  <c r="H10" i="11"/>
  <c r="AE25" i="8"/>
  <c r="F204" i="8"/>
  <c r="F203" i="8" s="1"/>
  <c r="H245" i="8"/>
  <c r="H230" i="8" s="1"/>
  <c r="AD280" i="8"/>
  <c r="AH280" i="8"/>
  <c r="G362" i="8"/>
  <c r="H444" i="10"/>
  <c r="H415" i="10" s="1"/>
  <c r="G12" i="10"/>
  <c r="M12" i="10"/>
  <c r="C13" i="10"/>
  <c r="K13" i="10"/>
  <c r="L51" i="10"/>
  <c r="L40" i="10" s="1"/>
  <c r="N130" i="10"/>
  <c r="N127" i="10" s="1"/>
  <c r="F130" i="10"/>
  <c r="F127" i="10" s="1"/>
  <c r="N140" i="10"/>
  <c r="H144" i="10"/>
  <c r="H140" i="10" s="1"/>
  <c r="F144" i="10"/>
  <c r="F140" i="10" s="1"/>
  <c r="K144" i="10"/>
  <c r="K140" i="10" s="1"/>
  <c r="H283" i="10"/>
  <c r="O367" i="10"/>
  <c r="O364" i="10" s="1"/>
  <c r="G381" i="10"/>
  <c r="G380" i="10" s="1"/>
  <c r="C384" i="10"/>
  <c r="H384" i="10"/>
  <c r="N384" i="10"/>
  <c r="N381" i="10" s="1"/>
  <c r="E393" i="10"/>
  <c r="E380" i="10" s="1"/>
  <c r="L393" i="10"/>
  <c r="N394" i="10"/>
  <c r="N393" i="10" s="1"/>
  <c r="F394" i="10"/>
  <c r="F393" i="10" s="1"/>
  <c r="F380" i="10" s="1"/>
  <c r="L410" i="10"/>
  <c r="O415" i="10"/>
  <c r="O410" i="10" s="1"/>
  <c r="F416" i="10"/>
  <c r="K416" i="10"/>
  <c r="P415" i="10"/>
  <c r="P410" i="10" s="1"/>
  <c r="C435" i="10"/>
  <c r="H435" i="10"/>
  <c r="K444" i="10"/>
  <c r="H465" i="10"/>
  <c r="F465" i="10"/>
  <c r="F474" i="10"/>
  <c r="K474" i="10"/>
  <c r="G410" i="10"/>
  <c r="C532" i="10"/>
  <c r="K532" i="10"/>
  <c r="C536" i="10"/>
  <c r="G58" i="4"/>
  <c r="G50" i="4"/>
  <c r="G46" i="4"/>
  <c r="G42" i="4"/>
  <c r="K22" i="10"/>
  <c r="N13" i="10"/>
  <c r="N12" i="10" s="1"/>
  <c r="F13" i="10"/>
  <c r="N41" i="10"/>
  <c r="K41" i="10"/>
  <c r="O52" i="10"/>
  <c r="K55" i="10"/>
  <c r="K52" i="10" s="1"/>
  <c r="F55" i="10"/>
  <c r="F52" i="10" s="1"/>
  <c r="F51" i="10" s="1"/>
  <c r="F64" i="10"/>
  <c r="N64" i="10"/>
  <c r="O73" i="10"/>
  <c r="E73" i="10"/>
  <c r="E51" i="10" s="1"/>
  <c r="E40" i="10" s="1"/>
  <c r="C76" i="10"/>
  <c r="C73" i="10" s="1"/>
  <c r="N76" i="10"/>
  <c r="N73" i="10" s="1"/>
  <c r="O87" i="10"/>
  <c r="O86" i="10" s="1"/>
  <c r="F90" i="10"/>
  <c r="F87" i="10" s="1"/>
  <c r="F86" i="10" s="1"/>
  <c r="C90" i="10"/>
  <c r="D101" i="10"/>
  <c r="D100" i="10" s="1"/>
  <c r="K101" i="10"/>
  <c r="G115" i="10"/>
  <c r="M115" i="10"/>
  <c r="M114" i="10" s="1"/>
  <c r="M100" i="10" s="1"/>
  <c r="J140" i="10"/>
  <c r="K159" i="10"/>
  <c r="K156" i="10" s="1"/>
  <c r="O169" i="10"/>
  <c r="N283" i="10"/>
  <c r="N282" i="10" s="1"/>
  <c r="M282" i="10"/>
  <c r="M281" i="10" s="1"/>
  <c r="E281" i="10"/>
  <c r="D305" i="10"/>
  <c r="K306" i="10"/>
  <c r="H315" i="10"/>
  <c r="F325" i="10"/>
  <c r="P324" i="10"/>
  <c r="N338" i="10"/>
  <c r="F338" i="10"/>
  <c r="L347" i="10"/>
  <c r="F350" i="10"/>
  <c r="F347" i="10" s="1"/>
  <c r="K350" i="10"/>
  <c r="K347" i="10" s="1"/>
  <c r="H359" i="10"/>
  <c r="J367" i="10"/>
  <c r="J364" i="10" s="1"/>
  <c r="H368" i="10"/>
  <c r="C371" i="10"/>
  <c r="C367" i="10" s="1"/>
  <c r="C364" i="10" s="1"/>
  <c r="H371" i="10"/>
  <c r="N371" i="10"/>
  <c r="N367" i="10" s="1"/>
  <c r="F371" i="10"/>
  <c r="F367" i="10" s="1"/>
  <c r="F364" i="10" s="1"/>
  <c r="I12" i="10"/>
  <c r="C22" i="10"/>
  <c r="H31" i="10"/>
  <c r="N31" i="10"/>
  <c r="I40" i="10"/>
  <c r="M52" i="10"/>
  <c r="C55" i="10"/>
  <c r="C52" i="10" s="1"/>
  <c r="C51" i="10" s="1"/>
  <c r="C40" i="10" s="1"/>
  <c r="N55" i="10"/>
  <c r="N52" i="10" s="1"/>
  <c r="H55" i="10"/>
  <c r="H52" i="10" s="1"/>
  <c r="D73" i="10"/>
  <c r="P73" i="10"/>
  <c r="P51" i="10" s="1"/>
  <c r="P40" i="10" s="1"/>
  <c r="M73" i="10"/>
  <c r="J87" i="10"/>
  <c r="J86" i="10" s="1"/>
  <c r="J101" i="10"/>
  <c r="P101" i="10"/>
  <c r="K115" i="10"/>
  <c r="C118" i="10"/>
  <c r="C115" i="10" s="1"/>
  <c r="H118" i="10"/>
  <c r="H115" i="10" s="1"/>
  <c r="H114" i="10" s="1"/>
  <c r="N118" i="10"/>
  <c r="N115" i="10" s="1"/>
  <c r="H141" i="10"/>
  <c r="C144" i="10"/>
  <c r="C140" i="10" s="1"/>
  <c r="N144" i="10"/>
  <c r="G156" i="10"/>
  <c r="C159" i="10"/>
  <c r="C156" i="10" s="1"/>
  <c r="H159" i="10"/>
  <c r="H156" i="10" s="1"/>
  <c r="N159" i="10"/>
  <c r="N156" i="10" s="1"/>
  <c r="P169" i="10"/>
  <c r="N172" i="10"/>
  <c r="N169" i="10" s="1"/>
  <c r="F172" i="10"/>
  <c r="F169" i="10" s="1"/>
  <c r="L181" i="10"/>
  <c r="K182" i="10"/>
  <c r="K181" i="10" s="1"/>
  <c r="C185" i="10"/>
  <c r="C181" i="10" s="1"/>
  <c r="C196" i="10"/>
  <c r="G195" i="10"/>
  <c r="G194" i="10" s="1"/>
  <c r="H199" i="10"/>
  <c r="K210" i="10"/>
  <c r="H214" i="10"/>
  <c r="H209" i="10" s="1"/>
  <c r="I226" i="10"/>
  <c r="P226" i="10"/>
  <c r="P225" i="10" s="1"/>
  <c r="O238" i="10"/>
  <c r="O225" i="10" s="1"/>
  <c r="O224" i="10" s="1"/>
  <c r="G238" i="10"/>
  <c r="G225" i="10" s="1"/>
  <c r="G224" i="10" s="1"/>
  <c r="C244" i="10"/>
  <c r="H244" i="10"/>
  <c r="H238" i="10" s="1"/>
  <c r="E253" i="10"/>
  <c r="M253" i="10"/>
  <c r="M225" i="10" s="1"/>
  <c r="J269" i="10"/>
  <c r="K272" i="10"/>
  <c r="K269" i="10" s="1"/>
  <c r="E282" i="10"/>
  <c r="F296" i="10"/>
  <c r="K296" i="10"/>
  <c r="C306" i="10"/>
  <c r="C305" i="10" s="1"/>
  <c r="H306" i="10"/>
  <c r="H305" i="10" s="1"/>
  <c r="N315" i="10"/>
  <c r="N305" i="10" s="1"/>
  <c r="D325" i="10"/>
  <c r="K338" i="10"/>
  <c r="O347" i="10"/>
  <c r="O324" i="10" s="1"/>
  <c r="O281" i="10" s="1"/>
  <c r="I393" i="10"/>
  <c r="D393" i="10"/>
  <c r="D380" i="10" s="1"/>
  <c r="I33" i="7"/>
  <c r="I32" i="7" s="1"/>
  <c r="AB362" i="8"/>
  <c r="L324" i="10"/>
  <c r="N269" i="10"/>
  <c r="N531" i="10"/>
  <c r="I324" i="10"/>
  <c r="AF362" i="8"/>
  <c r="M224" i="10"/>
  <c r="D51" i="10"/>
  <c r="D40" i="10" s="1"/>
  <c r="K51" i="10"/>
  <c r="K40" i="10" s="1"/>
  <c r="J100" i="10"/>
  <c r="I225" i="10"/>
  <c r="I224" i="10" s="1"/>
  <c r="P114" i="10"/>
  <c r="J322" i="8"/>
  <c r="J319" i="8" s="1"/>
  <c r="Z15" i="10"/>
  <c r="F185" i="10"/>
  <c r="F272" i="10"/>
  <c r="F269" i="10" s="1"/>
  <c r="C425" i="10"/>
  <c r="BC24" i="7"/>
  <c r="J282" i="4"/>
  <c r="AB106" i="4"/>
  <c r="BC22" i="7"/>
  <c r="G22" i="7"/>
  <c r="M136" i="4"/>
  <c r="BD46" i="7" s="1"/>
  <c r="H76" i="10"/>
  <c r="H73" i="10" s="1"/>
  <c r="F118" i="10"/>
  <c r="F115" i="10" s="1"/>
  <c r="F159" i="10"/>
  <c r="F156" i="10" s="1"/>
  <c r="H328" i="10"/>
  <c r="H325" i="10" s="1"/>
  <c r="H324" i="10" s="1"/>
  <c r="C381" i="10"/>
  <c r="K401" i="10"/>
  <c r="K393" i="10" s="1"/>
  <c r="K454" i="10"/>
  <c r="N465" i="10"/>
  <c r="N474" i="10"/>
  <c r="H266" i="4"/>
  <c r="H263" i="4" s="1"/>
  <c r="M180" i="4"/>
  <c r="Q132" i="4"/>
  <c r="Q129" i="4" s="1"/>
  <c r="P12" i="4"/>
  <c r="BC21" i="7"/>
  <c r="G21" i="7"/>
  <c r="G101" i="10"/>
  <c r="H104" i="10"/>
  <c r="H101" i="10" s="1"/>
  <c r="H196" i="10"/>
  <c r="H195" i="10" s="1"/>
  <c r="F283" i="10"/>
  <c r="F282" i="10" s="1"/>
  <c r="F315" i="10"/>
  <c r="K328" i="10"/>
  <c r="K325" i="10" s="1"/>
  <c r="C347" i="10"/>
  <c r="N454" i="10"/>
  <c r="M154" i="4"/>
  <c r="BD51" i="7" s="1"/>
  <c r="G304" i="8"/>
  <c r="K329" i="8"/>
  <c r="K322" i="8" s="1"/>
  <c r="T324" i="4"/>
  <c r="C87" i="10"/>
  <c r="C86" i="10" s="1"/>
  <c r="N229" i="10"/>
  <c r="N226" i="10" s="1"/>
  <c r="N225" i="10" s="1"/>
  <c r="N224" i="10" s="1"/>
  <c r="AG245" i="8"/>
  <c r="AG230" i="8" s="1"/>
  <c r="C531" i="10"/>
  <c r="P269" i="10"/>
  <c r="P224" i="10" s="1"/>
  <c r="J325" i="10"/>
  <c r="J324" i="10" s="1"/>
  <c r="M91" i="4"/>
  <c r="BD22" i="7" s="1"/>
  <c r="N325" i="10"/>
  <c r="J52" i="10"/>
  <c r="J51" i="10" s="1"/>
  <c r="J40" i="10" s="1"/>
  <c r="E127" i="10"/>
  <c r="E114" i="10" s="1"/>
  <c r="E100" i="10" s="1"/>
  <c r="F182" i="10"/>
  <c r="F214" i="10"/>
  <c r="F209" i="10" s="1"/>
  <c r="H293" i="10"/>
  <c r="D347" i="10"/>
  <c r="I364" i="10"/>
  <c r="H381" i="10"/>
  <c r="H536" i="10"/>
  <c r="H531" i="10" s="1"/>
  <c r="R266" i="4"/>
  <c r="R263" i="4" s="1"/>
  <c r="G100" i="4"/>
  <c r="AZ23" i="7" s="1"/>
  <c r="J108" i="4"/>
  <c r="J107" i="4" s="1"/>
  <c r="G277" i="4"/>
  <c r="AZ93" i="7" s="1"/>
  <c r="S324" i="4"/>
  <c r="K367" i="10"/>
  <c r="K364" i="10" s="1"/>
  <c r="C31" i="10"/>
  <c r="G127" i="10"/>
  <c r="G114" i="10" s="1"/>
  <c r="I195" i="10"/>
  <c r="I238" i="10"/>
  <c r="F244" i="10"/>
  <c r="F238" i="10" s="1"/>
  <c r="C359" i="10"/>
  <c r="K536" i="10"/>
  <c r="K531" i="10" s="1"/>
  <c r="J324" i="4"/>
  <c r="T132" i="4"/>
  <c r="M250" i="4"/>
  <c r="BD81" i="7" s="1"/>
  <c r="F245" i="8"/>
  <c r="F230" i="8" s="1"/>
  <c r="F202" i="8" s="1"/>
  <c r="AF304" i="8"/>
  <c r="L114" i="10"/>
  <c r="L100" i="10" s="1"/>
  <c r="F22" i="10"/>
  <c r="F31" i="10"/>
  <c r="F41" i="10"/>
  <c r="F40" i="10" s="1"/>
  <c r="I87" i="10"/>
  <c r="I86" i="10" s="1"/>
  <c r="C199" i="10"/>
  <c r="K214" i="10"/>
  <c r="K209" i="10" s="1"/>
  <c r="Z285" i="10"/>
  <c r="G347" i="10"/>
  <c r="G324" i="10" s="1"/>
  <c r="G281" i="10" s="1"/>
  <c r="N364" i="10"/>
  <c r="K132" i="4"/>
  <c r="K129" i="4" s="1"/>
  <c r="BC23" i="7"/>
  <c r="G23" i="7"/>
  <c r="G154" i="4"/>
  <c r="AZ51" i="7" s="1"/>
  <c r="C130" i="10"/>
  <c r="C127" i="10" s="1"/>
  <c r="C114" i="10" s="1"/>
  <c r="K244" i="10"/>
  <c r="K238" i="10" s="1"/>
  <c r="F306" i="10"/>
  <c r="D367" i="10"/>
  <c r="D364" i="10" s="1"/>
  <c r="C401" i="10"/>
  <c r="C393" i="10" s="1"/>
  <c r="I209" i="10"/>
  <c r="K130" i="10"/>
  <c r="K127" i="10" s="1"/>
  <c r="K315" i="10"/>
  <c r="Q187" i="4"/>
  <c r="Q179" i="4" s="1"/>
  <c r="M208" i="4"/>
  <c r="BD76" i="7" s="1"/>
  <c r="M291" i="4"/>
  <c r="BD97" i="7" s="1"/>
  <c r="M78" i="4"/>
  <c r="BD21" i="7" s="1"/>
  <c r="M100" i="4"/>
  <c r="BD23" i="7" s="1"/>
  <c r="G280" i="8"/>
  <c r="K425" i="10"/>
  <c r="H394" i="10"/>
  <c r="G63" i="4"/>
  <c r="G49" i="4"/>
  <c r="G61" i="4"/>
  <c r="G20" i="7"/>
  <c r="G303" i="4"/>
  <c r="AZ101" i="7" s="1"/>
  <c r="G311" i="4"/>
  <c r="AZ102" i="7" s="1"/>
  <c r="AD204" i="8"/>
  <c r="AD203" i="8" s="1"/>
  <c r="AF280" i="8"/>
  <c r="AE329" i="8"/>
  <c r="F374" i="8"/>
  <c r="F362" i="8" s="1"/>
  <c r="AP94" i="7"/>
  <c r="AK56" i="7"/>
  <c r="AF70" i="7"/>
  <c r="AK31" i="7"/>
  <c r="AG23" i="7"/>
  <c r="AG44" i="7"/>
  <c r="AK24" i="7"/>
  <c r="AK20" i="7"/>
  <c r="AK21" i="7"/>
  <c r="AG28" i="7"/>
  <c r="AK23" i="7"/>
  <c r="AK19" i="7"/>
  <c r="AN93" i="7"/>
  <c r="AN88" i="7"/>
  <c r="AK89" i="7"/>
  <c r="AP52" i="7"/>
  <c r="V27" i="7"/>
  <c r="V26" i="7" s="1"/>
  <c r="AM33" i="7"/>
  <c r="AM32" i="7" s="1"/>
  <c r="AG46" i="7"/>
  <c r="E33" i="7"/>
  <c r="E32" i="7" s="1"/>
  <c r="E26" i="7" s="1"/>
  <c r="V85" i="7"/>
  <c r="V82" i="7" s="1"/>
  <c r="V73" i="7"/>
  <c r="V61" i="7"/>
  <c r="AN92" i="7"/>
  <c r="AN87" i="7"/>
  <c r="AG24" i="7"/>
  <c r="AG55" i="7"/>
  <c r="AG98" i="7"/>
  <c r="AG54" i="7"/>
  <c r="AG64" i="7"/>
  <c r="AJ69" i="7"/>
  <c r="AK28" i="7"/>
  <c r="AN80" i="7"/>
  <c r="Y80" i="7" s="1"/>
  <c r="AN75" i="7"/>
  <c r="AN108" i="7"/>
  <c r="AN24" i="7"/>
  <c r="Y24" i="7" s="1"/>
  <c r="V106" i="7"/>
  <c r="AB98" i="7"/>
  <c r="AG67" i="7"/>
  <c r="AK65" i="7"/>
  <c r="AG18" i="7"/>
  <c r="AK59" i="7"/>
  <c r="AK72" i="7"/>
  <c r="V43" i="7"/>
  <c r="V40" i="7" s="1"/>
  <c r="AP106" i="7"/>
  <c r="V52" i="7"/>
  <c r="AP73" i="7"/>
  <c r="AP70" i="7" s="1"/>
  <c r="AB23" i="7"/>
  <c r="AB64" i="7"/>
  <c r="AB74" i="7"/>
  <c r="AI78" i="7"/>
  <c r="AG81" i="7"/>
  <c r="AI88" i="7"/>
  <c r="AN109" i="7"/>
  <c r="Y109" i="7" s="1"/>
  <c r="AI89" i="7"/>
  <c r="AG96" i="7"/>
  <c r="AK57" i="7"/>
  <c r="AN97" i="7"/>
  <c r="AE98" i="7"/>
  <c r="AA98" i="7" s="1"/>
  <c r="AE47" i="7"/>
  <c r="AA47" i="7" s="1"/>
  <c r="AE93" i="7"/>
  <c r="AA93" i="7" s="1"/>
  <c r="AG97" i="7"/>
  <c r="AE101" i="7"/>
  <c r="AA101" i="7" s="1"/>
  <c r="AG107" i="7"/>
  <c r="AN21" i="7"/>
  <c r="Y21" i="7" s="1"/>
  <c r="AN17" i="7"/>
  <c r="Y17" i="7" s="1"/>
  <c r="AN31" i="7"/>
  <c r="Y31" i="7" s="1"/>
  <c r="AN81" i="7"/>
  <c r="AN76" i="7"/>
  <c r="Y76" i="7" s="1"/>
  <c r="AK84" i="7"/>
  <c r="AK90" i="7"/>
  <c r="AK91" i="7"/>
  <c r="AG72" i="7"/>
  <c r="AG71" i="7" s="1"/>
  <c r="AN23" i="7"/>
  <c r="AN19" i="7"/>
  <c r="Y19" i="7" s="1"/>
  <c r="AN29" i="7"/>
  <c r="AN44" i="7"/>
  <c r="AN58" i="7"/>
  <c r="AK69" i="7"/>
  <c r="AK64" i="7"/>
  <c r="AN64" i="7"/>
  <c r="AN78" i="7"/>
  <c r="AN74" i="7"/>
  <c r="AK93" i="7"/>
  <c r="AK88" i="7"/>
  <c r="AN110" i="7"/>
  <c r="Y110" i="7" s="1"/>
  <c r="V94" i="7"/>
  <c r="AX38" i="7"/>
  <c r="AX37" i="7" s="1"/>
  <c r="AX34" i="7" s="1"/>
  <c r="S50" i="7"/>
  <c r="AM109" i="7"/>
  <c r="AJ45" i="7"/>
  <c r="AE45" i="7"/>
  <c r="AA45" i="7" s="1"/>
  <c r="S66" i="7"/>
  <c r="AJ18" i="7"/>
  <c r="AE18" i="7"/>
  <c r="AJ17" i="7"/>
  <c r="AE17" i="7"/>
  <c r="AM22" i="7"/>
  <c r="AM23" i="7"/>
  <c r="AM31" i="7"/>
  <c r="AW69" i="7"/>
  <c r="S54" i="7"/>
  <c r="S56" i="7"/>
  <c r="S74" i="7"/>
  <c r="AM90" i="7"/>
  <c r="AG45" i="7"/>
  <c r="AJ47" i="7"/>
  <c r="AJ53" i="7"/>
  <c r="AE53" i="7"/>
  <c r="AM54" i="7"/>
  <c r="AM56" i="7"/>
  <c r="AJ58" i="7"/>
  <c r="AE58" i="7"/>
  <c r="AA58" i="7" s="1"/>
  <c r="AM59" i="7"/>
  <c r="AJ64" i="7"/>
  <c r="AE64" i="7"/>
  <c r="AM68" i="7"/>
  <c r="AG78" i="7"/>
  <c r="AG80" i="7"/>
  <c r="AM89" i="7"/>
  <c r="AI91" i="7"/>
  <c r="AJ92" i="7"/>
  <c r="AG95" i="7"/>
  <c r="AJ105" i="7"/>
  <c r="AJ104" i="7" s="1"/>
  <c r="AJ103" i="7" s="1"/>
  <c r="AM69" i="7"/>
  <c r="X69" i="7" s="1"/>
  <c r="AH21" i="7"/>
  <c r="AH17" i="7"/>
  <c r="AL21" i="7"/>
  <c r="AL17" i="7"/>
  <c r="AO21" i="7"/>
  <c r="Z21" i="7" s="1"/>
  <c r="AO17" i="7"/>
  <c r="AS22" i="7"/>
  <c r="AS18" i="7"/>
  <c r="AV18" i="7"/>
  <c r="T31" i="7"/>
  <c r="U31" i="7"/>
  <c r="W31" i="7"/>
  <c r="AH30" i="7"/>
  <c r="AI30" i="7"/>
  <c r="AK29" i="7"/>
  <c r="AL29" i="7"/>
  <c r="AO31" i="7"/>
  <c r="Z31" i="7" s="1"/>
  <c r="AS28" i="7"/>
  <c r="AH33" i="7"/>
  <c r="AH32" i="7" s="1"/>
  <c r="AL33" i="7"/>
  <c r="AL32" i="7" s="1"/>
  <c r="AL36" i="7"/>
  <c r="AL35" i="7" s="1"/>
  <c r="AS36" i="7"/>
  <c r="AS35" i="7" s="1"/>
  <c r="AH38" i="7"/>
  <c r="AH37" i="7" s="1"/>
  <c r="V24" i="11"/>
  <c r="AG24" i="11"/>
  <c r="T48" i="7"/>
  <c r="U51" i="7"/>
  <c r="W51" i="7"/>
  <c r="W47" i="7"/>
  <c r="AH48" i="7"/>
  <c r="AH44" i="7"/>
  <c r="AI48" i="7"/>
  <c r="AI44" i="7"/>
  <c r="AL48" i="7"/>
  <c r="AL44" i="7"/>
  <c r="AO48" i="7"/>
  <c r="AO44" i="7"/>
  <c r="AS49" i="7"/>
  <c r="AS45" i="7"/>
  <c r="T60" i="7"/>
  <c r="T55" i="7"/>
  <c r="U60" i="7"/>
  <c r="U55" i="7"/>
  <c r="W60" i="7"/>
  <c r="W55" i="7"/>
  <c r="AH59" i="7"/>
  <c r="AH54" i="7"/>
  <c r="AI54" i="7"/>
  <c r="AL56" i="7"/>
  <c r="AL58" i="7"/>
  <c r="AO56" i="7"/>
  <c r="Z56" i="7" s="1"/>
  <c r="AO58" i="7"/>
  <c r="S65" i="7"/>
  <c r="T69" i="7"/>
  <c r="T64" i="7"/>
  <c r="U64" i="7"/>
  <c r="W68" i="7"/>
  <c r="W67" i="7"/>
  <c r="AH65" i="7"/>
  <c r="AI68" i="7"/>
  <c r="AI67" i="7"/>
  <c r="AL68" i="7"/>
  <c r="AL67" i="7"/>
  <c r="AO68" i="7"/>
  <c r="Z68" i="7" s="1"/>
  <c r="AO67" i="7"/>
  <c r="U72" i="7"/>
  <c r="AL72" i="7"/>
  <c r="T80" i="7"/>
  <c r="U80" i="7"/>
  <c r="W80" i="7"/>
  <c r="W75" i="7"/>
  <c r="AH81" i="7"/>
  <c r="AH76" i="7"/>
  <c r="AI81" i="7"/>
  <c r="AL81" i="7"/>
  <c r="AL76" i="7"/>
  <c r="AO81" i="7"/>
  <c r="AO76" i="7"/>
  <c r="T90" i="7"/>
  <c r="U90" i="7"/>
  <c r="U91" i="7"/>
  <c r="W89" i="7"/>
  <c r="AH93" i="7"/>
  <c r="AH88" i="7"/>
  <c r="AI92" i="7"/>
  <c r="AL89" i="7"/>
  <c r="AO92" i="7"/>
  <c r="AO87" i="7"/>
  <c r="T98" i="7"/>
  <c r="T100" i="7"/>
  <c r="U98" i="7"/>
  <c r="U100" i="7"/>
  <c r="W98" i="7"/>
  <c r="W100" i="7"/>
  <c r="AH98" i="7"/>
  <c r="AH100" i="7"/>
  <c r="AI100" i="7"/>
  <c r="AL98" i="7"/>
  <c r="AL100" i="7"/>
  <c r="AO98" i="7"/>
  <c r="AO100" i="7"/>
  <c r="AH105" i="7"/>
  <c r="U107" i="7"/>
  <c r="W107" i="7"/>
  <c r="AH107" i="7"/>
  <c r="AL108" i="7"/>
  <c r="AO108" i="7"/>
  <c r="Z108" i="7" s="1"/>
  <c r="AJ23" i="7"/>
  <c r="AE23" i="7"/>
  <c r="AA23" i="7" s="1"/>
  <c r="S30" i="7"/>
  <c r="AJ55" i="7"/>
  <c r="AE55" i="7"/>
  <c r="AA55" i="7" s="1"/>
  <c r="AW66" i="7"/>
  <c r="AW57" i="7"/>
  <c r="AW100" i="7"/>
  <c r="AW101" i="7"/>
  <c r="AW105" i="7"/>
  <c r="S58" i="7"/>
  <c r="AJ46" i="7"/>
  <c r="AE46" i="7"/>
  <c r="AA46" i="7" s="1"/>
  <c r="AM53" i="7"/>
  <c r="AM58" i="7"/>
  <c r="AM64" i="7"/>
  <c r="AM66" i="7"/>
  <c r="AB68" i="7"/>
  <c r="AJ93" i="7"/>
  <c r="AJ96" i="7"/>
  <c r="AJ99" i="7"/>
  <c r="AB100" i="7"/>
  <c r="AM105" i="7"/>
  <c r="AM104" i="7" s="1"/>
  <c r="AM103" i="7" s="1"/>
  <c r="AJ65" i="7"/>
  <c r="AE65" i="7"/>
  <c r="AH24" i="7"/>
  <c r="AH20" i="7"/>
  <c r="AI24" i="7"/>
  <c r="AI20" i="7"/>
  <c r="AL24" i="7"/>
  <c r="AL20" i="7"/>
  <c r="AO24" i="7"/>
  <c r="AO20" i="7"/>
  <c r="AS21" i="7"/>
  <c r="AS17" i="7"/>
  <c r="AV17" i="7"/>
  <c r="T30" i="7"/>
  <c r="U30" i="7"/>
  <c r="W30" i="7"/>
  <c r="AH29" i="7"/>
  <c r="AL28" i="7"/>
  <c r="AN30" i="7"/>
  <c r="AO30" i="7"/>
  <c r="Z30" i="7" s="1"/>
  <c r="AS31" i="7"/>
  <c r="AI33" i="7"/>
  <c r="AI32" i="7" s="1"/>
  <c r="AU33" i="7"/>
  <c r="AU32" i="7" s="1"/>
  <c r="W36" i="7"/>
  <c r="W35" i="7" s="1"/>
  <c r="AN36" i="7"/>
  <c r="Y36" i="7" s="1"/>
  <c r="AM38" i="7"/>
  <c r="AM37" i="7" s="1"/>
  <c r="AR38" i="7"/>
  <c r="AR37" i="7" s="1"/>
  <c r="T42" i="7"/>
  <c r="M10" i="11" s="1"/>
  <c r="AV10" i="11" s="1"/>
  <c r="AI42" i="7"/>
  <c r="T51" i="7"/>
  <c r="T47" i="7"/>
  <c r="U50" i="7"/>
  <c r="U46" i="7"/>
  <c r="W50" i="7"/>
  <c r="W46" i="7"/>
  <c r="AH51" i="7"/>
  <c r="AH47" i="7"/>
  <c r="AL51" i="7"/>
  <c r="AL47" i="7"/>
  <c r="AO51" i="7"/>
  <c r="Z51" i="7" s="1"/>
  <c r="AO47" i="7"/>
  <c r="AS48" i="7"/>
  <c r="AS44" i="7"/>
  <c r="T59" i="7"/>
  <c r="U59" i="7"/>
  <c r="U54" i="7"/>
  <c r="W59" i="7"/>
  <c r="W54" i="7"/>
  <c r="AH57" i="7"/>
  <c r="AH53" i="7"/>
  <c r="AI53" i="7"/>
  <c r="AL60" i="7"/>
  <c r="AL55" i="7"/>
  <c r="AN55" i="7"/>
  <c r="AO60" i="7"/>
  <c r="Z60" i="7" s="1"/>
  <c r="AO55" i="7"/>
  <c r="Z55" i="7" s="1"/>
  <c r="T68" i="7"/>
  <c r="U68" i="7"/>
  <c r="W66" i="7"/>
  <c r="AH69" i="7"/>
  <c r="AH64" i="7"/>
  <c r="AL66" i="7"/>
  <c r="AO66" i="7"/>
  <c r="AJ31" i="11"/>
  <c r="AS66" i="7"/>
  <c r="AH72" i="7"/>
  <c r="AH71" i="7" s="1"/>
  <c r="T78" i="7"/>
  <c r="T74" i="7"/>
  <c r="U78" i="7"/>
  <c r="U74" i="7"/>
  <c r="W78" i="7"/>
  <c r="W74" i="7"/>
  <c r="AH80" i="7"/>
  <c r="AH75" i="7"/>
  <c r="AL80" i="7"/>
  <c r="AL75" i="7"/>
  <c r="AO80" i="7"/>
  <c r="Z80" i="7" s="1"/>
  <c r="AO75" i="7"/>
  <c r="AL84" i="7"/>
  <c r="AL83" i="7" s="1"/>
  <c r="T89" i="7"/>
  <c r="U89" i="7"/>
  <c r="W93" i="7"/>
  <c r="W88" i="7"/>
  <c r="AH92" i="7"/>
  <c r="AH87" i="7"/>
  <c r="AL93" i="7"/>
  <c r="AL88" i="7"/>
  <c r="AO90" i="7"/>
  <c r="AO91" i="7"/>
  <c r="T102" i="7"/>
  <c r="U102" i="7"/>
  <c r="U97" i="7"/>
  <c r="W102" i="7"/>
  <c r="W97" i="7"/>
  <c r="AH102" i="7"/>
  <c r="AH97" i="7"/>
  <c r="AL102" i="7"/>
  <c r="AL97" i="7"/>
  <c r="AO102" i="7"/>
  <c r="AO97" i="7"/>
  <c r="Z97" i="7" s="1"/>
  <c r="T105" i="7"/>
  <c r="T104" i="7" s="1"/>
  <c r="T103" i="7" s="1"/>
  <c r="AI105" i="7"/>
  <c r="AI104" i="7" s="1"/>
  <c r="AI103" i="7" s="1"/>
  <c r="AO105" i="7"/>
  <c r="T108" i="7"/>
  <c r="U108" i="7"/>
  <c r="W108" i="7"/>
  <c r="AL110" i="7"/>
  <c r="AO110" i="7"/>
  <c r="Z110" i="7" s="1"/>
  <c r="AP105" i="7"/>
  <c r="AP104" i="7" s="1"/>
  <c r="AP103" i="7" s="1"/>
  <c r="AE38" i="7"/>
  <c r="AE37" i="7" s="1"/>
  <c r="AP65" i="7"/>
  <c r="AP29" i="7"/>
  <c r="AP27" i="7" s="1"/>
  <c r="AP26" i="7" s="1"/>
  <c r="AP25" i="7" s="1"/>
  <c r="AM101" i="7"/>
  <c r="S101" i="7"/>
  <c r="AM108" i="7"/>
  <c r="AM78" i="7"/>
  <c r="AU67" i="7"/>
  <c r="S42" i="7"/>
  <c r="L10" i="11" s="1"/>
  <c r="S97" i="7"/>
  <c r="AW31" i="7"/>
  <c r="AM24" i="7"/>
  <c r="AX59" i="7"/>
  <c r="AX56" i="7"/>
  <c r="AM96" i="7"/>
  <c r="S87" i="7"/>
  <c r="AW72" i="7"/>
  <c r="AX101" i="7"/>
  <c r="AB24" i="7"/>
  <c r="AJ56" i="7"/>
  <c r="AE56" i="7"/>
  <c r="AA56" i="7" s="1"/>
  <c r="AJ30" i="7"/>
  <c r="AE30" i="7"/>
  <c r="AA30" i="7" s="1"/>
  <c r="AW56" i="7"/>
  <c r="AW74" i="7"/>
  <c r="AW53" i="7"/>
  <c r="AW54" i="7"/>
  <c r="AW55" i="7"/>
  <c r="AW59" i="7"/>
  <c r="S44" i="7"/>
  <c r="S64" i="7"/>
  <c r="S100" i="7"/>
  <c r="AJ44" i="7"/>
  <c r="AE44" i="7"/>
  <c r="AJ51" i="7"/>
  <c r="AE51" i="7"/>
  <c r="AA51" i="7" s="1"/>
  <c r="AM55" i="7"/>
  <c r="AM60" i="7"/>
  <c r="AJ74" i="7"/>
  <c r="AE74" i="7"/>
  <c r="AA74" i="7" s="1"/>
  <c r="AM88" i="7"/>
  <c r="AJ97" i="7"/>
  <c r="AE97" i="7"/>
  <c r="AA97" i="7" s="1"/>
  <c r="AJ101" i="7"/>
  <c r="AM65" i="7"/>
  <c r="X65" i="7" s="1"/>
  <c r="AM67" i="7"/>
  <c r="X67" i="7" s="1"/>
  <c r="AH23" i="7"/>
  <c r="AH19" i="7"/>
  <c r="AI23" i="7"/>
  <c r="AL23" i="7"/>
  <c r="AL19" i="7"/>
  <c r="AO23" i="7"/>
  <c r="Z23" i="7" s="1"/>
  <c r="AO19" i="7"/>
  <c r="Z19" i="7" s="1"/>
  <c r="AS24" i="7"/>
  <c r="AS20" i="7"/>
  <c r="AW18" i="7"/>
  <c r="T29" i="7"/>
  <c r="U29" i="7"/>
  <c r="W29" i="7"/>
  <c r="AH28" i="7"/>
  <c r="AI28" i="7"/>
  <c r="AL31" i="7"/>
  <c r="AO29" i="7"/>
  <c r="Z29" i="7" s="1"/>
  <c r="AS30" i="7"/>
  <c r="T33" i="7"/>
  <c r="T32" i="7" s="1"/>
  <c r="AI36" i="7"/>
  <c r="AI35" i="7" s="1"/>
  <c r="U42" i="7"/>
  <c r="U41" i="7" s="1"/>
  <c r="Y24" i="11"/>
  <c r="T50" i="7"/>
  <c r="U49" i="7"/>
  <c r="U45" i="7"/>
  <c r="W49" i="7"/>
  <c r="W45" i="7"/>
  <c r="AH50" i="7"/>
  <c r="AH46" i="7"/>
  <c r="AI46" i="7"/>
  <c r="AL50" i="7"/>
  <c r="AL46" i="7"/>
  <c r="AN46" i="7"/>
  <c r="AS51" i="7"/>
  <c r="AS47" i="7"/>
  <c r="T57" i="7"/>
  <c r="T53" i="7"/>
  <c r="U57" i="7"/>
  <c r="U53" i="7"/>
  <c r="W57" i="7"/>
  <c r="W53" i="7"/>
  <c r="AH56" i="7"/>
  <c r="AH58" i="7"/>
  <c r="AI56" i="7"/>
  <c r="AI58" i="7"/>
  <c r="AL54" i="7"/>
  <c r="AO59" i="7"/>
  <c r="AO54" i="7"/>
  <c r="Z54" i="7" s="1"/>
  <c r="T66" i="7"/>
  <c r="U66" i="7"/>
  <c r="U67" i="7"/>
  <c r="W65" i="7"/>
  <c r="AD67" i="7"/>
  <c r="AG69" i="7"/>
  <c r="AH68" i="7"/>
  <c r="AH67" i="7"/>
  <c r="AI65" i="7"/>
  <c r="AK68" i="7"/>
  <c r="AK67" i="7"/>
  <c r="AL65" i="7"/>
  <c r="AN68" i="7"/>
  <c r="Y68" i="7" s="1"/>
  <c r="AO65" i="7"/>
  <c r="AJ30" i="11"/>
  <c r="AS65" i="7"/>
  <c r="T77" i="7"/>
  <c r="T79" i="7"/>
  <c r="U77" i="7"/>
  <c r="U79" i="7"/>
  <c r="W77" i="7"/>
  <c r="W79" i="7"/>
  <c r="AC75" i="7"/>
  <c r="AH78" i="7"/>
  <c r="AH74" i="7"/>
  <c r="AI74" i="7"/>
  <c r="AL78" i="7"/>
  <c r="AL74" i="7"/>
  <c r="AO78" i="7"/>
  <c r="Z78" i="7" s="1"/>
  <c r="AO74" i="7"/>
  <c r="Z74" i="7" s="1"/>
  <c r="T93" i="7"/>
  <c r="T88" i="7"/>
  <c r="U93" i="7"/>
  <c r="U88" i="7"/>
  <c r="W92" i="7"/>
  <c r="W87" i="7"/>
  <c r="AH90" i="7"/>
  <c r="AH91" i="7"/>
  <c r="AL92" i="7"/>
  <c r="AL87" i="7"/>
  <c r="AN91" i="7"/>
  <c r="AO89" i="7"/>
  <c r="T101" i="7"/>
  <c r="T96" i="7"/>
  <c r="U101" i="7"/>
  <c r="W101" i="7"/>
  <c r="W96" i="7"/>
  <c r="AC97" i="7"/>
  <c r="Y97" i="7" s="1"/>
  <c r="AH101" i="7"/>
  <c r="AH96" i="7"/>
  <c r="AI101" i="7"/>
  <c r="AI96" i="7"/>
  <c r="AL101" i="7"/>
  <c r="AL96" i="7"/>
  <c r="AO101" i="7"/>
  <c r="Z101" i="7" s="1"/>
  <c r="AO96" i="7"/>
  <c r="Z96" i="7" s="1"/>
  <c r="AD105" i="7"/>
  <c r="Z105" i="7" s="1"/>
  <c r="Z104" i="7" s="1"/>
  <c r="Z103" i="7" s="1"/>
  <c r="AK105" i="7"/>
  <c r="AR105" i="7"/>
  <c r="AR104" i="7" s="1"/>
  <c r="AR103" i="7" s="1"/>
  <c r="T110" i="7"/>
  <c r="U110" i="7"/>
  <c r="W110" i="7"/>
  <c r="AH110" i="7"/>
  <c r="AI109" i="7"/>
  <c r="AL109" i="7"/>
  <c r="AO109" i="7"/>
  <c r="Z109" i="7" s="1"/>
  <c r="AE105" i="7"/>
  <c r="AE104" i="7" s="1"/>
  <c r="AE103" i="7" s="1"/>
  <c r="AJ102" i="7"/>
  <c r="AE102" i="7"/>
  <c r="AA102" i="7" s="1"/>
  <c r="AJ24" i="7"/>
  <c r="AE24" i="7"/>
  <c r="AA24" i="7" s="1"/>
  <c r="AM107" i="7"/>
  <c r="AM76" i="7"/>
  <c r="S96" i="7"/>
  <c r="AM92" i="7"/>
  <c r="AM18" i="7"/>
  <c r="AW67" i="7"/>
  <c r="S59" i="7"/>
  <c r="AM99" i="7"/>
  <c r="AJ75" i="7"/>
  <c r="AE75" i="7"/>
  <c r="AA75" i="7" s="1"/>
  <c r="AM81" i="7"/>
  <c r="AW28" i="7"/>
  <c r="AM19" i="7"/>
  <c r="AM20" i="7"/>
  <c r="AW22" i="7"/>
  <c r="AM30" i="7"/>
  <c r="AB28" i="7"/>
  <c r="AJ95" i="7"/>
  <c r="AE95" i="7"/>
  <c r="AA95" i="7" s="1"/>
  <c r="AW23" i="7"/>
  <c r="AW38" i="7"/>
  <c r="AW44" i="7"/>
  <c r="AW48" i="7"/>
  <c r="AW51" i="7"/>
  <c r="AW78" i="7"/>
  <c r="AW80" i="7"/>
  <c r="AW81" i="7"/>
  <c r="AW89" i="7"/>
  <c r="S46" i="7"/>
  <c r="S49" i="7"/>
  <c r="S53" i="7"/>
  <c r="S55" i="7"/>
  <c r="S68" i="7"/>
  <c r="S98" i="7"/>
  <c r="AJ98" i="7"/>
  <c r="AJ54" i="7"/>
  <c r="AE54" i="7"/>
  <c r="AA54" i="7" s="1"/>
  <c r="AG56" i="7"/>
  <c r="AJ68" i="7"/>
  <c r="AE68" i="7"/>
  <c r="AA68" i="7" s="1"/>
  <c r="AM74" i="7"/>
  <c r="AG77" i="7"/>
  <c r="AG92" i="7"/>
  <c r="AJ100" i="7"/>
  <c r="AE100" i="7"/>
  <c r="AA100" i="7" s="1"/>
  <c r="AC20" i="7"/>
  <c r="AD24" i="7"/>
  <c r="AD20" i="7"/>
  <c r="AH22" i="7"/>
  <c r="AH18" i="7"/>
  <c r="AI22" i="7"/>
  <c r="AI18" i="7"/>
  <c r="AL22" i="7"/>
  <c r="AL18" i="7"/>
  <c r="AN22" i="7"/>
  <c r="Y22" i="7" s="1"/>
  <c r="AN18" i="7"/>
  <c r="Y18" i="7" s="1"/>
  <c r="AO22" i="7"/>
  <c r="Z22" i="7" s="1"/>
  <c r="AO18" i="7"/>
  <c r="Z18" i="7" s="1"/>
  <c r="AS23" i="7"/>
  <c r="AS19" i="7"/>
  <c r="U28" i="7"/>
  <c r="W28" i="7"/>
  <c r="AH31" i="7"/>
  <c r="AI31" i="7"/>
  <c r="AK30" i="7"/>
  <c r="AL30" i="7"/>
  <c r="AO28" i="7"/>
  <c r="Z28" i="7" s="1"/>
  <c r="AS29" i="7"/>
  <c r="U33" i="7"/>
  <c r="U32" i="7" s="1"/>
  <c r="AW33" i="7"/>
  <c r="AW32" i="7" s="1"/>
  <c r="T36" i="7"/>
  <c r="T35" i="7" s="1"/>
  <c r="AK36" i="7"/>
  <c r="AK35" i="7" s="1"/>
  <c r="AO38" i="7"/>
  <c r="Z38" i="7" s="1"/>
  <c r="Z37" i="7" s="1"/>
  <c r="AU38" i="7"/>
  <c r="AU37" i="7" s="1"/>
  <c r="W42" i="7"/>
  <c r="W41" i="7" s="1"/>
  <c r="T49" i="7"/>
  <c r="T44" i="7"/>
  <c r="U48" i="7"/>
  <c r="U44" i="7"/>
  <c r="W48" i="7"/>
  <c r="W44" i="7"/>
  <c r="AC44" i="7"/>
  <c r="AD48" i="7"/>
  <c r="AD44" i="7"/>
  <c r="AH49" i="7"/>
  <c r="AH45" i="7"/>
  <c r="AI49" i="7"/>
  <c r="AL49" i="7"/>
  <c r="AL45" i="7"/>
  <c r="AN49" i="7"/>
  <c r="Y49" i="7" s="1"/>
  <c r="AN45" i="7"/>
  <c r="Y45" i="7" s="1"/>
  <c r="AO49" i="7"/>
  <c r="Z49" i="7" s="1"/>
  <c r="AO45" i="7"/>
  <c r="Z45" i="7" s="1"/>
  <c r="AS50" i="7"/>
  <c r="AS46" i="7"/>
  <c r="T56" i="7"/>
  <c r="T58" i="7"/>
  <c r="U56" i="7"/>
  <c r="U58" i="7"/>
  <c r="W56" i="7"/>
  <c r="W58" i="7"/>
  <c r="AH60" i="7"/>
  <c r="AH55" i="7"/>
  <c r="AI60" i="7"/>
  <c r="AI55" i="7"/>
  <c r="AK60" i="7"/>
  <c r="AL57" i="7"/>
  <c r="AL53" i="7"/>
  <c r="AN53" i="7"/>
  <c r="AO57" i="7"/>
  <c r="Z57" i="7" s="1"/>
  <c r="AO53" i="7"/>
  <c r="Z53" i="7" s="1"/>
  <c r="S69" i="7"/>
  <c r="S67" i="7"/>
  <c r="T65" i="7"/>
  <c r="U65" i="7"/>
  <c r="W69" i="7"/>
  <c r="W64" i="7"/>
  <c r="AG65" i="7"/>
  <c r="AH66" i="7"/>
  <c r="AI69" i="7"/>
  <c r="AI64" i="7"/>
  <c r="AK66" i="7"/>
  <c r="AL69" i="7"/>
  <c r="AL64" i="7"/>
  <c r="AO69" i="7"/>
  <c r="AO64" i="7"/>
  <c r="Z64" i="7" s="1"/>
  <c r="AJ29" i="11"/>
  <c r="AS64" i="7"/>
  <c r="AC72" i="7"/>
  <c r="Y72" i="7" s="1"/>
  <c r="Y71" i="7" s="1"/>
  <c r="T81" i="7"/>
  <c r="T76" i="7"/>
  <c r="U81" i="7"/>
  <c r="U76" i="7"/>
  <c r="W81" i="7"/>
  <c r="W76" i="7"/>
  <c r="AC81" i="7"/>
  <c r="AD81" i="7"/>
  <c r="AD76" i="7"/>
  <c r="AH77" i="7"/>
  <c r="AH79" i="7"/>
  <c r="AI77" i="7"/>
  <c r="AL77" i="7"/>
  <c r="AL79" i="7"/>
  <c r="AN77" i="7"/>
  <c r="AN79" i="7"/>
  <c r="AO77" i="7"/>
  <c r="Z77" i="7" s="1"/>
  <c r="AO79" i="7"/>
  <c r="Z79" i="7" s="1"/>
  <c r="AO84" i="7"/>
  <c r="AO83" i="7" s="1"/>
  <c r="T92" i="7"/>
  <c r="T87" i="7"/>
  <c r="U92" i="7"/>
  <c r="U87" i="7"/>
  <c r="W90" i="7"/>
  <c r="W91" i="7"/>
  <c r="AH89" i="7"/>
  <c r="AK92" i="7"/>
  <c r="AK87" i="7"/>
  <c r="AL90" i="7"/>
  <c r="AL91" i="7"/>
  <c r="AN89" i="7"/>
  <c r="AO93" i="7"/>
  <c r="AO88" i="7"/>
  <c r="T99" i="7"/>
  <c r="T95" i="7"/>
  <c r="U99" i="7"/>
  <c r="U95" i="7"/>
  <c r="W99" i="7"/>
  <c r="W95" i="7"/>
  <c r="AC100" i="7"/>
  <c r="AD98" i="7"/>
  <c r="AD100" i="7"/>
  <c r="AH99" i="7"/>
  <c r="AH95" i="7"/>
  <c r="AI99" i="7"/>
  <c r="AL99" i="7"/>
  <c r="AL95" i="7"/>
  <c r="AN99" i="7"/>
  <c r="Y99" i="7" s="1"/>
  <c r="AO99" i="7"/>
  <c r="Z99" i="7" s="1"/>
  <c r="AO95" i="7"/>
  <c r="Z95" i="7" s="1"/>
  <c r="AS105" i="7"/>
  <c r="AS104" i="7" s="1"/>
  <c r="AS103" i="7" s="1"/>
  <c r="T109" i="7"/>
  <c r="U109" i="7"/>
  <c r="W109" i="7"/>
  <c r="AH109" i="7"/>
  <c r="AI107" i="7"/>
  <c r="AL107" i="7"/>
  <c r="AN107" i="7"/>
  <c r="Y107" i="7" s="1"/>
  <c r="AO107" i="7"/>
  <c r="Z107" i="7" s="1"/>
  <c r="AA53" i="7"/>
  <c r="AP64" i="7"/>
  <c r="AP18" i="7"/>
  <c r="AP17" i="7"/>
  <c r="G62" i="4"/>
  <c r="BC112" i="7"/>
  <c r="BC111" i="7" s="1"/>
  <c r="G64" i="4"/>
  <c r="G55" i="4"/>
  <c r="AR108" i="7"/>
  <c r="AS108" i="7"/>
  <c r="G59" i="4"/>
  <c r="G56" i="4"/>
  <c r="AL71" i="7"/>
  <c r="AJ72" i="7"/>
  <c r="AI38" i="7"/>
  <c r="AI37" i="7" s="1"/>
  <c r="AK102" i="7"/>
  <c r="S84" i="7"/>
  <c r="S83" i="7" s="1"/>
  <c r="AK55" i="7"/>
  <c r="AJ38" i="7"/>
  <c r="AJ37" i="7" s="1"/>
  <c r="AS38" i="7"/>
  <c r="AS37" i="7" s="1"/>
  <c r="AL59" i="7"/>
  <c r="AH84" i="7"/>
  <c r="AH83" i="7" s="1"/>
  <c r="AL105" i="7"/>
  <c r="AG19" i="7"/>
  <c r="AG17" i="7"/>
  <c r="AL38" i="7"/>
  <c r="AL37" i="7" s="1"/>
  <c r="AD66" i="7"/>
  <c r="C12" i="7"/>
  <c r="I12" i="11"/>
  <c r="I9" i="11" s="1"/>
  <c r="K82" i="7"/>
  <c r="J20" i="7"/>
  <c r="I20" i="7" s="1"/>
  <c r="L16" i="7"/>
  <c r="F70" i="7"/>
  <c r="L40" i="7"/>
  <c r="O34" i="7"/>
  <c r="O70" i="7"/>
  <c r="R34" i="7"/>
  <c r="D70" i="7"/>
  <c r="H82" i="7"/>
  <c r="AY82" i="7"/>
  <c r="BD100" i="7"/>
  <c r="AV107" i="7"/>
  <c r="AV48" i="7"/>
  <c r="V32" i="11"/>
  <c r="X32" i="11" s="1"/>
  <c r="AG108" i="7"/>
  <c r="AG20" i="7"/>
  <c r="AV100" i="7"/>
  <c r="AV102" i="7"/>
  <c r="AV95" i="7"/>
  <c r="AC30" i="7"/>
  <c r="AC27" i="7" s="1"/>
  <c r="AI29" i="7"/>
  <c r="AO33" i="7"/>
  <c r="AO32" i="7" s="1"/>
  <c r="S38" i="7"/>
  <c r="S37" i="7" s="1"/>
  <c r="AG90" i="7"/>
  <c r="AB95" i="7"/>
  <c r="V34" i="7"/>
  <c r="AV51" i="7"/>
  <c r="AV78" i="7"/>
  <c r="U38" i="7"/>
  <c r="U37" i="7" s="1"/>
  <c r="W33" i="7"/>
  <c r="W32" i="7" s="1"/>
  <c r="W105" i="7"/>
  <c r="W104" i="7" s="1"/>
  <c r="W103" i="7" s="1"/>
  <c r="AI80" i="7"/>
  <c r="W38" i="7"/>
  <c r="W37" i="7" s="1"/>
  <c r="AG31" i="11"/>
  <c r="Y25" i="11"/>
  <c r="AA25" i="11" s="1"/>
  <c r="AG48" i="7"/>
  <c r="Z102" i="7"/>
  <c r="U105" i="7"/>
  <c r="U104" i="7" s="1"/>
  <c r="U103" i="7" s="1"/>
  <c r="M140" i="4"/>
  <c r="AN12" i="11"/>
  <c r="M303" i="4"/>
  <c r="BD101" i="7" s="1"/>
  <c r="M41" i="4"/>
  <c r="BD19" i="7" s="1"/>
  <c r="G52" i="4"/>
  <c r="G48" i="4"/>
  <c r="G78" i="4"/>
  <c r="AZ21" i="7" s="1"/>
  <c r="G91" i="4"/>
  <c r="AZ22" i="7" s="1"/>
  <c r="G208" i="4"/>
  <c r="AZ76" i="7" s="1"/>
  <c r="AZ73" i="7" s="1"/>
  <c r="AZ70" i="7" s="1"/>
  <c r="G291" i="4"/>
  <c r="AZ97" i="7" s="1"/>
  <c r="M113" i="4"/>
  <c r="BD29" i="7" s="1"/>
  <c r="AV45" i="7"/>
  <c r="Y27" i="11"/>
  <c r="AA27" i="11" s="1"/>
  <c r="Z58" i="7"/>
  <c r="Y34" i="11"/>
  <c r="AA34" i="11" s="1"/>
  <c r="Y105" i="7"/>
  <c r="Y104" i="7" s="1"/>
  <c r="Y103" i="7" s="1"/>
  <c r="T21" i="7"/>
  <c r="E21" i="7"/>
  <c r="T17" i="7"/>
  <c r="E17" i="7"/>
  <c r="U21" i="7"/>
  <c r="F21" i="7"/>
  <c r="U17" i="7"/>
  <c r="F17" i="7"/>
  <c r="W17" i="7"/>
  <c r="H17" i="7"/>
  <c r="Z17" i="7"/>
  <c r="AP41" i="7"/>
  <c r="AP40" i="7" s="1"/>
  <c r="AA42" i="7"/>
  <c r="AA41" i="7" s="1"/>
  <c r="AE35" i="7"/>
  <c r="AA36" i="7"/>
  <c r="AA35" i="7" s="1"/>
  <c r="V70" i="7"/>
  <c r="S19" i="7"/>
  <c r="T20" i="7"/>
  <c r="E20" i="7"/>
  <c r="U20" i="7"/>
  <c r="F20" i="7"/>
  <c r="H20" i="7"/>
  <c r="W20" i="7"/>
  <c r="AB37" i="7"/>
  <c r="AB45" i="7"/>
  <c r="Y59" i="7"/>
  <c r="Z59" i="7"/>
  <c r="W84" i="7"/>
  <c r="W83" i="7" s="1"/>
  <c r="S17" i="7"/>
  <c r="D17" i="7"/>
  <c r="T23" i="7"/>
  <c r="E23" i="7"/>
  <c r="T19" i="7"/>
  <c r="U23" i="7"/>
  <c r="F23" i="7"/>
  <c r="U19" i="7"/>
  <c r="F19" i="7"/>
  <c r="W23" i="7"/>
  <c r="H23" i="7"/>
  <c r="H19" i="7"/>
  <c r="W19" i="7"/>
  <c r="Y23" i="7"/>
  <c r="Y57" i="7"/>
  <c r="W72" i="7"/>
  <c r="W71" i="7" s="1"/>
  <c r="V16" i="7"/>
  <c r="V12" i="7" s="1"/>
  <c r="S18" i="7"/>
  <c r="D18" i="7"/>
  <c r="T18" i="7"/>
  <c r="E18" i="7"/>
  <c r="U22" i="7"/>
  <c r="F22" i="7"/>
  <c r="U18" i="7"/>
  <c r="F18" i="7"/>
  <c r="H18" i="7"/>
  <c r="W18" i="7"/>
  <c r="Y29" i="7"/>
  <c r="AD41" i="7"/>
  <c r="Z47" i="7"/>
  <c r="Y56" i="7"/>
  <c r="Z75" i="7"/>
  <c r="U84" i="7"/>
  <c r="U83" i="7" s="1"/>
  <c r="AE32" i="7"/>
  <c r="AA33" i="7"/>
  <c r="AA32" i="7" s="1"/>
  <c r="H21" i="7"/>
  <c r="W21" i="7"/>
  <c r="T22" i="7"/>
  <c r="E22" i="7"/>
  <c r="H22" i="7"/>
  <c r="W22" i="7"/>
  <c r="H24" i="7"/>
  <c r="W24" i="7"/>
  <c r="AM12" i="11"/>
  <c r="AQ70" i="7"/>
  <c r="AY34" i="7"/>
  <c r="K16" i="7"/>
  <c r="K12" i="7" s="1"/>
  <c r="K26" i="7"/>
  <c r="BB34" i="7"/>
  <c r="F26" i="7"/>
  <c r="BA34" i="7"/>
  <c r="K34" i="7"/>
  <c r="I52" i="7"/>
  <c r="AY40" i="7"/>
  <c r="O40" i="7"/>
  <c r="I85" i="7"/>
  <c r="I82" i="7" s="1"/>
  <c r="I43" i="7"/>
  <c r="I40" i="7" s="1"/>
  <c r="I73" i="7"/>
  <c r="I70" i="7" s="1"/>
  <c r="AY26" i="7"/>
  <c r="L34" i="7"/>
  <c r="C40" i="7"/>
  <c r="C39" i="7" s="1"/>
  <c r="H40" i="7"/>
  <c r="R70" i="7"/>
  <c r="O82" i="7"/>
  <c r="U24" i="7"/>
  <c r="F24" i="7"/>
  <c r="S24" i="7"/>
  <c r="M70" i="7"/>
  <c r="I27" i="7"/>
  <c r="AZ34" i="7"/>
  <c r="BD34" i="7"/>
  <c r="O26" i="7"/>
  <c r="O25" i="7" s="1"/>
  <c r="M82" i="7"/>
  <c r="AV64" i="7"/>
  <c r="AV99" i="7"/>
  <c r="AV108" i="7"/>
  <c r="AV54" i="7"/>
  <c r="AV55" i="7"/>
  <c r="AV90" i="7"/>
  <c r="AV66" i="7"/>
  <c r="AV98" i="7"/>
  <c r="AI110" i="7"/>
  <c r="Y32" i="11"/>
  <c r="AA32" i="11" s="1"/>
  <c r="V34" i="11"/>
  <c r="X34" i="11" s="1"/>
  <c r="V33" i="11"/>
  <c r="X33" i="11" s="1"/>
  <c r="V25" i="11"/>
  <c r="X25" i="11" s="1"/>
  <c r="Y33" i="11"/>
  <c r="AA33" i="11" s="1"/>
  <c r="V31" i="11"/>
  <c r="X31" i="11" s="1"/>
  <c r="Y31" i="11"/>
  <c r="AA31" i="11" s="1"/>
  <c r="V28" i="11"/>
  <c r="X28" i="11" s="1"/>
  <c r="V30" i="11"/>
  <c r="X30" i="11" s="1"/>
  <c r="Y30" i="11"/>
  <c r="AA30" i="11" s="1"/>
  <c r="V29" i="11"/>
  <c r="X29" i="11" s="1"/>
  <c r="Y29" i="11"/>
  <c r="AA29" i="11" s="1"/>
  <c r="Y28" i="11"/>
  <c r="AA28" i="11" s="1"/>
  <c r="AG33" i="11"/>
  <c r="V27" i="11"/>
  <c r="X27" i="11" s="1"/>
  <c r="AB42" i="7"/>
  <c r="Q10" i="11" s="1"/>
  <c r="AG30" i="7"/>
  <c r="AG21" i="7"/>
  <c r="AV75" i="7"/>
  <c r="AV96" i="7"/>
  <c r="AV69" i="7"/>
  <c r="AV77" i="7"/>
  <c r="AV93" i="7"/>
  <c r="S105" i="7"/>
  <c r="S104" i="7" s="1"/>
  <c r="S103" i="7" s="1"/>
  <c r="AG32" i="11"/>
  <c r="AG28" i="11"/>
  <c r="AB81" i="7"/>
  <c r="AM42" i="7"/>
  <c r="AB10" i="11" s="1"/>
  <c r="AG42" i="7"/>
  <c r="AG41" i="7" s="1"/>
  <c r="AG34" i="11"/>
  <c r="AK42" i="7"/>
  <c r="AK41" i="7" s="1"/>
  <c r="AO42" i="7"/>
  <c r="AO41" i="7" s="1"/>
  <c r="AC60" i="7"/>
  <c r="AC55" i="7"/>
  <c r="T72" i="7"/>
  <c r="T71" i="7" s="1"/>
  <c r="AG30" i="11"/>
  <c r="AG29" i="11"/>
  <c r="AC47" i="7"/>
  <c r="AC136" i="4"/>
  <c r="AG25" i="11"/>
  <c r="AC95" i="7"/>
  <c r="AR42" i="7"/>
  <c r="AR41" i="7" s="1"/>
  <c r="AG27" i="11"/>
  <c r="AC53" i="7"/>
  <c r="AN48" i="7"/>
  <c r="AM48" i="7" s="1"/>
  <c r="AM84" i="7"/>
  <c r="AM83" i="7" s="1"/>
  <c r="AM21" i="7"/>
  <c r="AN38" i="7"/>
  <c r="AN37" i="7" s="1"/>
  <c r="AN50" i="7"/>
  <c r="AO50" i="7"/>
  <c r="Z50" i="7" s="1"/>
  <c r="AO46" i="7"/>
  <c r="AC58" i="7"/>
  <c r="AC64" i="7"/>
  <c r="T20" i="11"/>
  <c r="AC69" i="7"/>
  <c r="AN69" i="7"/>
  <c r="AD72" i="7"/>
  <c r="AC89" i="7"/>
  <c r="AD93" i="7"/>
  <c r="AD88" i="7"/>
  <c r="AN20" i="7"/>
  <c r="AC48" i="7"/>
  <c r="AD65" i="7"/>
  <c r="Z65" i="7" s="1"/>
  <c r="T18" i="11"/>
  <c r="AC67" i="7"/>
  <c r="AE18" i="11"/>
  <c r="AN67" i="7"/>
  <c r="AC78" i="7"/>
  <c r="Y78" i="7" s="1"/>
  <c r="AC74" i="7"/>
  <c r="AN84" i="7"/>
  <c r="AN83" i="7" s="1"/>
  <c r="AC93" i="7"/>
  <c r="AC88" i="7"/>
  <c r="Y88" i="7" s="1"/>
  <c r="AD92" i="7"/>
  <c r="Z92" i="7" s="1"/>
  <c r="AD87" i="7"/>
  <c r="AC102" i="7"/>
  <c r="AN98" i="7"/>
  <c r="Y98" i="7" s="1"/>
  <c r="AN100" i="7"/>
  <c r="AM100" i="7"/>
  <c r="AB105" i="7"/>
  <c r="AB104" i="7" s="1"/>
  <c r="AB103" i="7" s="1"/>
  <c r="AQ27" i="7"/>
  <c r="AQ26" i="7" s="1"/>
  <c r="AN28" i="7"/>
  <c r="Y28" i="7" s="1"/>
  <c r="AM28" i="7"/>
  <c r="AC54" i="7"/>
  <c r="AC66" i="7"/>
  <c r="Y66" i="7" s="1"/>
  <c r="AD69" i="7"/>
  <c r="AC65" i="7"/>
  <c r="AE16" i="11"/>
  <c r="AN65" i="7"/>
  <c r="AC77" i="7"/>
  <c r="AC79" i="7"/>
  <c r="AC84" i="7"/>
  <c r="AC92" i="7"/>
  <c r="AC87" i="7"/>
  <c r="AD90" i="7"/>
  <c r="Z90" i="7" s="1"/>
  <c r="AD91" i="7"/>
  <c r="Z91" i="7" s="1"/>
  <c r="AN90" i="7"/>
  <c r="AC101" i="7"/>
  <c r="AC96" i="7"/>
  <c r="AN102" i="7"/>
  <c r="AC50" i="7"/>
  <c r="AC46" i="7"/>
  <c r="AN51" i="7"/>
  <c r="AN47" i="7"/>
  <c r="AM47" i="7" s="1"/>
  <c r="AD52" i="7"/>
  <c r="AO72" i="7"/>
  <c r="AO71" i="7" s="1"/>
  <c r="AC90" i="7"/>
  <c r="AC91" i="7"/>
  <c r="AD89" i="7"/>
  <c r="AN101" i="7"/>
  <c r="AN96" i="7"/>
  <c r="AE13" i="11"/>
  <c r="AN95" i="7"/>
  <c r="AD343" i="8"/>
  <c r="AE304" i="8"/>
  <c r="AG322" i="8"/>
  <c r="AG319" i="8" s="1"/>
  <c r="F280" i="8"/>
  <c r="F271" i="8" s="1"/>
  <c r="F268" i="8" s="1"/>
  <c r="K280" i="8"/>
  <c r="K271" i="8" s="1"/>
  <c r="K268" i="8" s="1"/>
  <c r="AG280" i="8"/>
  <c r="AB322" i="8"/>
  <c r="AB319" i="8" s="1"/>
  <c r="AF329" i="8"/>
  <c r="AF322" i="8" s="1"/>
  <c r="AF319" i="8" s="1"/>
  <c r="H329" i="8"/>
  <c r="H322" i="8" s="1"/>
  <c r="H319" i="8" s="1"/>
  <c r="AD329" i="8"/>
  <c r="AD322" i="8" s="1"/>
  <c r="AD319" i="8" s="1"/>
  <c r="AH329" i="8"/>
  <c r="AH322" i="8" s="1"/>
  <c r="AH319" i="8" s="1"/>
  <c r="AF102" i="8"/>
  <c r="AD304" i="8"/>
  <c r="AD271" i="8" s="1"/>
  <c r="AD268" i="8" s="1"/>
  <c r="AG102" i="8"/>
  <c r="G271" i="8"/>
  <c r="G268" i="8" s="1"/>
  <c r="AB102" i="8"/>
  <c r="AH102" i="8"/>
  <c r="AC102" i="8"/>
  <c r="AD102" i="8"/>
  <c r="AE102" i="8"/>
  <c r="AC304" i="8"/>
  <c r="H280" i="8"/>
  <c r="H271" i="8" s="1"/>
  <c r="H268" i="8" s="1"/>
  <c r="AE280" i="8"/>
  <c r="F196" i="8"/>
  <c r="AD196" i="8"/>
  <c r="AC17" i="8"/>
  <c r="G245" i="8"/>
  <c r="G230" i="8" s="1"/>
  <c r="K319" i="8"/>
  <c r="AH309" i="8"/>
  <c r="AH304" i="8" s="1"/>
  <c r="AH271" i="8" s="1"/>
  <c r="AH268" i="8" s="1"/>
  <c r="G319" i="8"/>
  <c r="AD17" i="8"/>
  <c r="AH17" i="8"/>
  <c r="AC322" i="8"/>
  <c r="AC319" i="8" s="1"/>
  <c r="AC246" i="8"/>
  <c r="AC245" i="8" s="1"/>
  <c r="AC230" i="8" s="1"/>
  <c r="AB281" i="8"/>
  <c r="AB280" i="8" s="1"/>
  <c r="AG304" i="8"/>
  <c r="AE322" i="8"/>
  <c r="AE319" i="8" s="1"/>
  <c r="F322" i="8"/>
  <c r="F319" i="8" s="1"/>
  <c r="M222" i="4"/>
  <c r="BD77" i="7" s="1"/>
  <c r="BC71" i="7"/>
  <c r="AP11" i="11"/>
  <c r="T179" i="4"/>
  <c r="H222" i="4"/>
  <c r="BA77" i="7" s="1"/>
  <c r="BA73" i="7" s="1"/>
  <c r="BA70" i="7" s="1"/>
  <c r="N325" i="4"/>
  <c r="AB325" i="4" s="1"/>
  <c r="M325" i="4"/>
  <c r="BD107" i="7" s="1"/>
  <c r="R324" i="4"/>
  <c r="P187" i="4"/>
  <c r="N132" i="4"/>
  <c r="N129" i="4" s="1"/>
  <c r="G113" i="4"/>
  <c r="AZ29" i="7" s="1"/>
  <c r="T266" i="4"/>
  <c r="T263" i="4" s="1"/>
  <c r="S187" i="4"/>
  <c r="S179" i="4" s="1"/>
  <c r="M277" i="4"/>
  <c r="BD93" i="7" s="1"/>
  <c r="Q282" i="4"/>
  <c r="R12" i="4"/>
  <c r="G150" i="4"/>
  <c r="AZ50" i="7" s="1"/>
  <c r="AM19" i="11" s="1"/>
  <c r="AV29" i="7"/>
  <c r="AV49" i="7"/>
  <c r="AV50" i="7"/>
  <c r="AV80" i="7"/>
  <c r="AV76" i="7"/>
  <c r="AB78" i="7"/>
  <c r="AG91" i="7"/>
  <c r="AB97" i="7"/>
  <c r="AG60" i="7"/>
  <c r="G140" i="4"/>
  <c r="AZ47" i="7" s="1"/>
  <c r="AM16" i="11" s="1"/>
  <c r="G123" i="4"/>
  <c r="AZ31" i="7" s="1"/>
  <c r="M123" i="4"/>
  <c r="BD31" i="7" s="1"/>
  <c r="AG17" i="8"/>
  <c r="AE17" i="8"/>
  <c r="AB116" i="8"/>
  <c r="AB115" i="8" s="1"/>
  <c r="AC116" i="8"/>
  <c r="AC115" i="8" s="1"/>
  <c r="AC172" i="8"/>
  <c r="AC171" i="8" s="1"/>
  <c r="AC281" i="8"/>
  <c r="AC280" i="8" s="1"/>
  <c r="AB17" i="8"/>
  <c r="AF17" i="8"/>
  <c r="AB33" i="8"/>
  <c r="AB32" i="8" s="1"/>
  <c r="AD95" i="8"/>
  <c r="AD32" i="8" s="1"/>
  <c r="AB304" i="8"/>
  <c r="G25" i="8"/>
  <c r="AC33" i="8"/>
  <c r="AC32" i="8" s="1"/>
  <c r="AD115" i="8"/>
  <c r="AH115" i="8"/>
  <c r="AB172" i="8"/>
  <c r="AB171" i="8" s="1"/>
  <c r="M109" i="4"/>
  <c r="BD28" i="7" s="1"/>
  <c r="G109" i="4"/>
  <c r="AZ28" i="7" s="1"/>
  <c r="AV60" i="7"/>
  <c r="AG76" i="7"/>
  <c r="AG89" i="7"/>
  <c r="AG99" i="7"/>
  <c r="AB291" i="4"/>
  <c r="AG51" i="7"/>
  <c r="AG57" i="7"/>
  <c r="AC208" i="4"/>
  <c r="AG47" i="7"/>
  <c r="AB96" i="7"/>
  <c r="AG110" i="7"/>
  <c r="G266" i="4"/>
  <c r="G263" i="4" s="1"/>
  <c r="AZ88" i="7"/>
  <c r="AZ85" i="7" s="1"/>
  <c r="AZ82" i="7" s="1"/>
  <c r="AZ67" i="7"/>
  <c r="AZ61" i="7" s="1"/>
  <c r="G167" i="4"/>
  <c r="M167" i="4"/>
  <c r="BD65" i="7"/>
  <c r="BD61" i="7" s="1"/>
  <c r="K179" i="4"/>
  <c r="L12" i="4"/>
  <c r="K167" i="4"/>
  <c r="P324" i="4"/>
  <c r="K282" i="4"/>
  <c r="P179" i="4"/>
  <c r="L187" i="4"/>
  <c r="L179" i="4" s="1"/>
  <c r="N266" i="4"/>
  <c r="N263" i="4" s="1"/>
  <c r="N222" i="4"/>
  <c r="N187" i="4" s="1"/>
  <c r="N179" i="4" s="1"/>
  <c r="R132" i="4"/>
  <c r="R129" i="4" s="1"/>
  <c r="R179" i="4"/>
  <c r="N167" i="4"/>
  <c r="K324" i="4"/>
  <c r="P108" i="4"/>
  <c r="P107" i="4" s="1"/>
  <c r="G282" i="4"/>
  <c r="S132" i="4"/>
  <c r="S129" i="4" s="1"/>
  <c r="J167" i="4"/>
  <c r="P266" i="4"/>
  <c r="P263" i="4" s="1"/>
  <c r="H41" i="4"/>
  <c r="G60" i="4"/>
  <c r="J41" i="4"/>
  <c r="J12" i="4" s="1"/>
  <c r="AV24" i="7"/>
  <c r="N12" i="4"/>
  <c r="N282" i="4"/>
  <c r="AB296" i="4"/>
  <c r="I94" i="7"/>
  <c r="I106" i="7"/>
  <c r="J18" i="7"/>
  <c r="J69" i="7"/>
  <c r="M26" i="7"/>
  <c r="C25" i="7"/>
  <c r="K61" i="7"/>
  <c r="J113" i="7"/>
  <c r="R26" i="7"/>
  <c r="AF26" i="7"/>
  <c r="AM17" i="11"/>
  <c r="AO19" i="11"/>
  <c r="BC52" i="7"/>
  <c r="AM11" i="11"/>
  <c r="AH10" i="11"/>
  <c r="L12" i="7"/>
  <c r="H26" i="7"/>
  <c r="E34" i="7"/>
  <c r="E25" i="7" s="1"/>
  <c r="H34" i="7"/>
  <c r="D40" i="7"/>
  <c r="AF40" i="7"/>
  <c r="E82" i="7"/>
  <c r="R82" i="7"/>
  <c r="AF82" i="7"/>
  <c r="S10" i="11"/>
  <c r="R40" i="7"/>
  <c r="F82" i="7"/>
  <c r="J9" i="11"/>
  <c r="F40" i="7"/>
  <c r="AM20" i="11"/>
  <c r="R12" i="7"/>
  <c r="L26" i="7"/>
  <c r="AF34" i="7"/>
  <c r="AQ34" i="7"/>
  <c r="D34" i="7"/>
  <c r="I34" i="7"/>
  <c r="M40" i="7"/>
  <c r="AN15" i="11"/>
  <c r="AO15" i="11"/>
  <c r="AP19" i="11"/>
  <c r="AO20" i="11"/>
  <c r="AP14" i="11"/>
  <c r="AF12" i="7"/>
  <c r="H70" i="7"/>
  <c r="D82" i="7"/>
  <c r="L82" i="7"/>
  <c r="J34" i="7"/>
  <c r="E70" i="7"/>
  <c r="L70" i="7"/>
  <c r="AY70" i="7"/>
  <c r="J70" i="7"/>
  <c r="E9" i="11"/>
  <c r="G9" i="11"/>
  <c r="BC34" i="7"/>
  <c r="K40" i="7"/>
  <c r="AO16" i="11"/>
  <c r="AN14" i="11"/>
  <c r="T16" i="11"/>
  <c r="F34" i="7"/>
  <c r="E40" i="7"/>
  <c r="K70" i="7"/>
  <c r="BD112" i="7"/>
  <c r="BD111" i="7" s="1"/>
  <c r="J40" i="7"/>
  <c r="D9" i="11"/>
  <c r="C9" i="11"/>
  <c r="F9" i="11"/>
  <c r="K9" i="11"/>
  <c r="AL9" i="11"/>
  <c r="AY12" i="7"/>
  <c r="AO14" i="11"/>
  <c r="BD52" i="7"/>
  <c r="AO18" i="11"/>
  <c r="BA106" i="7"/>
  <c r="AZ52" i="7"/>
  <c r="AN13" i="11"/>
  <c r="BB52" i="7"/>
  <c r="BA61" i="7"/>
  <c r="AQ94" i="7"/>
  <c r="AF61" i="7"/>
  <c r="BB16" i="7"/>
  <c r="BB12" i="7" s="1"/>
  <c r="AO13" i="11"/>
  <c r="BA27" i="7"/>
  <c r="BA26" i="7" s="1"/>
  <c r="AN19" i="11"/>
  <c r="AO17" i="11"/>
  <c r="M12" i="7"/>
  <c r="O12" i="7"/>
  <c r="AZ94" i="7"/>
  <c r="BA94" i="7"/>
  <c r="BC106" i="7"/>
  <c r="AQ82" i="7"/>
  <c r="BC61" i="7"/>
  <c r="BB27" i="7"/>
  <c r="BB26" i="7" s="1"/>
  <c r="BC27" i="7"/>
  <c r="BC26" i="7" s="1"/>
  <c r="AP18" i="11"/>
  <c r="AZ106" i="7"/>
  <c r="BB106" i="7"/>
  <c r="AQ12" i="7"/>
  <c r="M34" i="7"/>
  <c r="BA43" i="7"/>
  <c r="BA40" i="7" s="1"/>
  <c r="AN18" i="11"/>
  <c r="BB94" i="7"/>
  <c r="H282" i="4"/>
  <c r="H167" i="4"/>
  <c r="H324" i="4"/>
  <c r="J266" i="4"/>
  <c r="J263" i="4" s="1"/>
  <c r="H180" i="4"/>
  <c r="L132" i="4"/>
  <c r="L129" i="4" s="1"/>
  <c r="BB43" i="7"/>
  <c r="BB40" i="7" s="1"/>
  <c r="AN20" i="11"/>
  <c r="AP20" i="11"/>
  <c r="BD75" i="7"/>
  <c r="BA85" i="7"/>
  <c r="BA82" i="7" s="1"/>
  <c r="AP15" i="11"/>
  <c r="G51" i="4"/>
  <c r="G47" i="4"/>
  <c r="G43" i="4"/>
  <c r="P132" i="4"/>
  <c r="P129" i="4" s="1"/>
  <c r="AN17" i="11"/>
  <c r="AM13" i="11"/>
  <c r="AO11" i="11"/>
  <c r="G44" i="4"/>
  <c r="BB73" i="7"/>
  <c r="BB70" i="7" s="1"/>
  <c r="J187" i="4"/>
  <c r="J179" i="4" s="1"/>
  <c r="J132" i="4"/>
  <c r="J129" i="4" s="1"/>
  <c r="BA52" i="7"/>
  <c r="T129" i="4"/>
  <c r="N108" i="4"/>
  <c r="N107" i="4" s="1"/>
  <c r="BB61" i="7"/>
  <c r="BC85" i="7"/>
  <c r="BC82" i="7" s="1"/>
  <c r="BB85" i="7"/>
  <c r="BB82" i="7" s="1"/>
  <c r="L282" i="4"/>
  <c r="BD44" i="7"/>
  <c r="AQ13" i="11" s="1"/>
  <c r="BC73" i="7"/>
  <c r="BC43" i="7"/>
  <c r="BC40" i="7" s="1"/>
  <c r="AP13" i="11"/>
  <c r="BC94" i="7"/>
  <c r="AP17" i="11"/>
  <c r="AQ11" i="11"/>
  <c r="BD71" i="7"/>
  <c r="K263" i="4"/>
  <c r="AP16" i="11"/>
  <c r="H108" i="4"/>
  <c r="H107" i="4" s="1"/>
  <c r="H132" i="4"/>
  <c r="H129" i="4" s="1"/>
  <c r="AM14" i="11"/>
  <c r="AN11" i="11"/>
  <c r="J271" i="8"/>
  <c r="J268" i="8" s="1"/>
  <c r="F189" i="8"/>
  <c r="AG32" i="8"/>
  <c r="J115" i="8"/>
  <c r="J111" i="8" s="1"/>
  <c r="J110" i="8" s="1"/>
  <c r="J109" i="8" s="1"/>
  <c r="J245" i="8"/>
  <c r="J230" i="8" s="1"/>
  <c r="J202" i="8" s="1"/>
  <c r="AD245" i="8"/>
  <c r="AD230" i="8" s="1"/>
  <c r="AD202" i="8" s="1"/>
  <c r="AD171" i="8"/>
  <c r="AH171" i="8"/>
  <c r="AE245" i="8"/>
  <c r="AE230" i="8" s="1"/>
  <c r="K245" i="8"/>
  <c r="K230" i="8" s="1"/>
  <c r="AG115" i="8"/>
  <c r="AB196" i="8"/>
  <c r="AE204" i="8"/>
  <c r="AE203" i="8" s="1"/>
  <c r="AE32" i="8"/>
  <c r="K196" i="8"/>
  <c r="AE115" i="8"/>
  <c r="AF204" i="8"/>
  <c r="AF203" i="8" s="1"/>
  <c r="F115" i="8"/>
  <c r="K115" i="8"/>
  <c r="K111" i="8" s="1"/>
  <c r="K110" i="8" s="1"/>
  <c r="AF115" i="8"/>
  <c r="H32" i="8"/>
  <c r="H15" i="8" s="1"/>
  <c r="H11" i="8" s="1"/>
  <c r="AH32" i="8"/>
  <c r="F32" i="8"/>
  <c r="F15" i="8" s="1"/>
  <c r="F11" i="8" s="1"/>
  <c r="G115" i="8"/>
  <c r="G204" i="8"/>
  <c r="G203" i="8" s="1"/>
  <c r="J32" i="8"/>
  <c r="J15" i="8" s="1"/>
  <c r="J11" i="8" s="1"/>
  <c r="H115" i="8"/>
  <c r="AC196" i="8"/>
  <c r="AH196" i="8"/>
  <c r="AC205" i="8"/>
  <c r="AC204" i="8" s="1"/>
  <c r="AC203" i="8" s="1"/>
  <c r="AF32" i="8"/>
  <c r="AG171" i="8"/>
  <c r="AG204" i="8"/>
  <c r="AG203" i="8" s="1"/>
  <c r="K205" i="8"/>
  <c r="K204" i="8" s="1"/>
  <c r="K203" i="8" s="1"/>
  <c r="G32" i="8"/>
  <c r="AE171" i="8"/>
  <c r="AB205" i="8"/>
  <c r="AB204" i="8" s="1"/>
  <c r="AB203" i="8" s="1"/>
  <c r="AB245" i="8"/>
  <c r="AB230" i="8" s="1"/>
  <c r="AF245" i="8"/>
  <c r="AF230" i="8" s="1"/>
  <c r="AH245" i="8"/>
  <c r="AH230" i="8" s="1"/>
  <c r="AH202" i="8" s="1"/>
  <c r="K32" i="8"/>
  <c r="AJ35" i="8" s="1"/>
  <c r="AJ36" i="8" s="1"/>
  <c r="AF171" i="8"/>
  <c r="D33" i="7"/>
  <c r="D32" i="7" s="1"/>
  <c r="D26" i="7" s="1"/>
  <c r="AQ61" i="7"/>
  <c r="AV79" i="7"/>
  <c r="AG87" i="7"/>
  <c r="AG93" i="7"/>
  <c r="AG101" i="7"/>
  <c r="AG109" i="7"/>
  <c r="AG59" i="7"/>
  <c r="AG79" i="7"/>
  <c r="AB80" i="7"/>
  <c r="AG88" i="7"/>
  <c r="AC41" i="7"/>
  <c r="R10" i="11"/>
  <c r="AN42" i="7"/>
  <c r="Y42" i="7" s="1"/>
  <c r="AS42" i="7"/>
  <c r="AK10" i="11"/>
  <c r="AQ43" i="7"/>
  <c r="AQ40" i="7" s="1"/>
  <c r="AE17" i="11"/>
  <c r="AW36" i="7"/>
  <c r="T38" i="7"/>
  <c r="T37" i="7" s="1"/>
  <c r="AD33" i="7"/>
  <c r="AN33" i="7"/>
  <c r="AN32" i="7" s="1"/>
  <c r="AS33" i="7"/>
  <c r="AS32" i="7" s="1"/>
  <c r="AH36" i="7"/>
  <c r="AH35" i="7" s="1"/>
  <c r="T54" i="7"/>
  <c r="T67" i="7"/>
  <c r="T97" i="7"/>
  <c r="T13" i="11"/>
  <c r="AF94" i="7"/>
  <c r="T28" i="7"/>
  <c r="T27" i="7" s="1"/>
  <c r="AG33" i="7"/>
  <c r="AG32" i="7" s="1"/>
  <c r="AV33" i="7"/>
  <c r="AV32" i="7" s="1"/>
  <c r="U36" i="7"/>
  <c r="AD36" i="7"/>
  <c r="Z36" i="7" s="1"/>
  <c r="Z35" i="7" s="1"/>
  <c r="AV42" i="7"/>
  <c r="U69" i="7"/>
  <c r="T84" i="7"/>
  <c r="T83" i="7" s="1"/>
  <c r="T91" i="7"/>
  <c r="U96" i="7"/>
  <c r="T107" i="7"/>
  <c r="AN35" i="7"/>
  <c r="AH42" i="7"/>
  <c r="AA10" i="11"/>
  <c r="AW71" i="7"/>
  <c r="AS83" i="7"/>
  <c r="AN104" i="7"/>
  <c r="AN103" i="7" s="1"/>
  <c r="AR83" i="7"/>
  <c r="AV81" i="7"/>
  <c r="AG50" i="7"/>
  <c r="AD83" i="7"/>
  <c r="AS71" i="7"/>
  <c r="AK83" i="7"/>
  <c r="AK104" i="7"/>
  <c r="AK103" i="7" s="1"/>
  <c r="T46" i="7"/>
  <c r="U75" i="7"/>
  <c r="AC33" i="7"/>
  <c r="AK33" i="7"/>
  <c r="AK32" i="7" s="1"/>
  <c r="AL42" i="7"/>
  <c r="AW41" i="7"/>
  <c r="AJ10" i="11"/>
  <c r="T75" i="7"/>
  <c r="AU36" i="7"/>
  <c r="AE20" i="11"/>
  <c r="AC37" i="7"/>
  <c r="AC34" i="7" s="1"/>
  <c r="AD37" i="7"/>
  <c r="AK37" i="7"/>
  <c r="AW37" i="7"/>
  <c r="AO104" i="7"/>
  <c r="AO103" i="7" s="1"/>
  <c r="L380" i="10" l="1"/>
  <c r="N194" i="10"/>
  <c r="K194" i="10"/>
  <c r="P100" i="10"/>
  <c r="P11" i="10" s="1"/>
  <c r="P10" i="10" s="1"/>
  <c r="E11" i="10"/>
  <c r="N380" i="10"/>
  <c r="H202" i="8"/>
  <c r="C100" i="10"/>
  <c r="D324" i="10"/>
  <c r="D281" i="10" s="1"/>
  <c r="F12" i="10"/>
  <c r="L281" i="10"/>
  <c r="L11" i="10"/>
  <c r="M51" i="10"/>
  <c r="M40" i="10" s="1"/>
  <c r="M11" i="10" s="1"/>
  <c r="M10" i="10" s="1"/>
  <c r="AF271" i="8"/>
  <c r="AF268" i="8" s="1"/>
  <c r="F324" i="10"/>
  <c r="K415" i="10"/>
  <c r="K410" i="10" s="1"/>
  <c r="K12" i="10"/>
  <c r="F253" i="10"/>
  <c r="F225" i="10" s="1"/>
  <c r="F224" i="10" s="1"/>
  <c r="Z81" i="7"/>
  <c r="Q128" i="4"/>
  <c r="Q11" i="4" s="1"/>
  <c r="C12" i="10"/>
  <c r="D11" i="10"/>
  <c r="D10" i="10" s="1"/>
  <c r="O51" i="10"/>
  <c r="O40" i="10" s="1"/>
  <c r="H282" i="10"/>
  <c r="C225" i="10"/>
  <c r="C224" i="10" s="1"/>
  <c r="K114" i="10"/>
  <c r="H367" i="10"/>
  <c r="H364" i="10" s="1"/>
  <c r="AQ15" i="11"/>
  <c r="N114" i="10"/>
  <c r="N100" i="10" s="1"/>
  <c r="N11" i="10" s="1"/>
  <c r="J281" i="10"/>
  <c r="C324" i="10"/>
  <c r="F195" i="10"/>
  <c r="F194" i="10" s="1"/>
  <c r="E10" i="10"/>
  <c r="H225" i="10"/>
  <c r="H224" i="10" s="1"/>
  <c r="N51" i="10"/>
  <c r="N40" i="10" s="1"/>
  <c r="O11" i="10"/>
  <c r="O10" i="10" s="1"/>
  <c r="T41" i="7"/>
  <c r="M282" i="4"/>
  <c r="X96" i="7"/>
  <c r="AQ20" i="11"/>
  <c r="AG271" i="8"/>
  <c r="AG268" i="8" s="1"/>
  <c r="Y87" i="7"/>
  <c r="Y74" i="7"/>
  <c r="Y73" i="7" s="1"/>
  <c r="Y70" i="7" s="1"/>
  <c r="Y64" i="7"/>
  <c r="BD16" i="7"/>
  <c r="BD12" i="7" s="1"/>
  <c r="W34" i="7"/>
  <c r="H393" i="10"/>
  <c r="H380" i="10" s="1"/>
  <c r="K305" i="10"/>
  <c r="F181" i="10"/>
  <c r="N415" i="10"/>
  <c r="N410" i="10" s="1"/>
  <c r="F114" i="10"/>
  <c r="F100" i="10" s="1"/>
  <c r="BC19" i="7"/>
  <c r="BC16" i="7" s="1"/>
  <c r="BC12" i="7" s="1"/>
  <c r="K100" i="10"/>
  <c r="K11" i="10" s="1"/>
  <c r="C195" i="10"/>
  <c r="C194" i="10" s="1"/>
  <c r="C11" i="10" s="1"/>
  <c r="H194" i="10"/>
  <c r="H51" i="10"/>
  <c r="H40" i="10" s="1"/>
  <c r="C415" i="10"/>
  <c r="C410" i="10" s="1"/>
  <c r="H187" i="4"/>
  <c r="H179" i="4" s="1"/>
  <c r="Y93" i="7"/>
  <c r="AM46" i="7"/>
  <c r="I26" i="7"/>
  <c r="I25" i="7" s="1"/>
  <c r="Z98" i="7"/>
  <c r="K225" i="10"/>
  <c r="K224" i="10" s="1"/>
  <c r="H410" i="10"/>
  <c r="J11" i="10"/>
  <c r="J10" i="10" s="1"/>
  <c r="N324" i="10"/>
  <c r="N281" i="10" s="1"/>
  <c r="K324" i="10"/>
  <c r="H100" i="10"/>
  <c r="K380" i="10"/>
  <c r="F415" i="10"/>
  <c r="F410" i="10" s="1"/>
  <c r="I380" i="10"/>
  <c r="I281" i="10" s="1"/>
  <c r="O10" i="11"/>
  <c r="O9" i="11" s="1"/>
  <c r="G187" i="4"/>
  <c r="G179" i="4" s="1"/>
  <c r="M132" i="4"/>
  <c r="M129" i="4" s="1"/>
  <c r="AA38" i="7"/>
  <c r="AA37" i="7" s="1"/>
  <c r="AA34" i="7" s="1"/>
  <c r="Z48" i="7"/>
  <c r="F305" i="10"/>
  <c r="F281" i="10" s="1"/>
  <c r="G100" i="10"/>
  <c r="G11" i="10" s="1"/>
  <c r="G10" i="10" s="1"/>
  <c r="C380" i="10"/>
  <c r="AM36" i="7"/>
  <c r="AM35" i="7" s="1"/>
  <c r="P128" i="4"/>
  <c r="P11" i="4" s="1"/>
  <c r="J201" i="8"/>
  <c r="J10" i="8" s="1"/>
  <c r="G108" i="4"/>
  <c r="G107" i="4" s="1"/>
  <c r="S128" i="4"/>
  <c r="S11" i="4" s="1"/>
  <c r="T128" i="4"/>
  <c r="T11" i="4" s="1"/>
  <c r="M187" i="4"/>
  <c r="M179" i="4" s="1"/>
  <c r="I194" i="10"/>
  <c r="I11" i="10" s="1"/>
  <c r="I10" i="10" s="1"/>
  <c r="G132" i="4"/>
  <c r="G129" i="4" s="1"/>
  <c r="AE271" i="8"/>
  <c r="AE268" i="8" s="1"/>
  <c r="Y81" i="7"/>
  <c r="BA25" i="7"/>
  <c r="K25" i="7"/>
  <c r="M19" i="11"/>
  <c r="AV19" i="11" s="1"/>
  <c r="W61" i="7"/>
  <c r="W52" i="7"/>
  <c r="S41" i="7"/>
  <c r="W27" i="7"/>
  <c r="W26" i="7" s="1"/>
  <c r="W25" i="7" s="1"/>
  <c r="Z67" i="7"/>
  <c r="AN52" i="7"/>
  <c r="Z66" i="7"/>
  <c r="AE72" i="7"/>
  <c r="AA72" i="7" s="1"/>
  <c r="AA71" i="7" s="1"/>
  <c r="X68" i="7"/>
  <c r="AB51" i="7"/>
  <c r="AA105" i="7"/>
  <c r="AA104" i="7" s="1"/>
  <c r="AA103" i="7" s="1"/>
  <c r="U13" i="11"/>
  <c r="AP61" i="7"/>
  <c r="AP39" i="7" s="1"/>
  <c r="M20" i="11"/>
  <c r="AI90" i="7"/>
  <c r="AI108" i="7"/>
  <c r="AI106" i="7" s="1"/>
  <c r="AB77" i="7"/>
  <c r="Y53" i="7"/>
  <c r="AI50" i="7"/>
  <c r="AE99" i="7"/>
  <c r="AA99" i="7" s="1"/>
  <c r="AI59" i="7"/>
  <c r="AK34" i="7"/>
  <c r="O20" i="11"/>
  <c r="T26" i="7"/>
  <c r="N10" i="11"/>
  <c r="Z44" i="7"/>
  <c r="Y20" i="7"/>
  <c r="Z20" i="7"/>
  <c r="Z84" i="7"/>
  <c r="Z83" i="7" s="1"/>
  <c r="Y91" i="7"/>
  <c r="AL34" i="7"/>
  <c r="U27" i="7"/>
  <c r="U26" i="7" s="1"/>
  <c r="AE96" i="7"/>
  <c r="AA96" i="7" s="1"/>
  <c r="AI21" i="7"/>
  <c r="Z24" i="7"/>
  <c r="S33" i="7"/>
  <c r="S32" i="7" s="1"/>
  <c r="Y89" i="7"/>
  <c r="W106" i="7"/>
  <c r="N19" i="11"/>
  <c r="W85" i="7"/>
  <c r="N18" i="11"/>
  <c r="O16" i="11"/>
  <c r="AH27" i="7"/>
  <c r="AH26" i="7" s="1"/>
  <c r="U85" i="7"/>
  <c r="O14" i="11"/>
  <c r="U52" i="7"/>
  <c r="O15" i="11"/>
  <c r="N17" i="11"/>
  <c r="Y44" i="7"/>
  <c r="X64" i="7"/>
  <c r="U106" i="7"/>
  <c r="AO37" i="7"/>
  <c r="AO34" i="7" s="1"/>
  <c r="Y92" i="7"/>
  <c r="Z88" i="7"/>
  <c r="Z76" i="7"/>
  <c r="N15" i="11"/>
  <c r="AM44" i="7"/>
  <c r="AM45" i="7"/>
  <c r="AB56" i="7"/>
  <c r="X56" i="7" s="1"/>
  <c r="AI34" i="7"/>
  <c r="AA18" i="7"/>
  <c r="Z100" i="7"/>
  <c r="Y75" i="7"/>
  <c r="X75" i="7" s="1"/>
  <c r="AI66" i="7"/>
  <c r="T34" i="7"/>
  <c r="AM51" i="7"/>
  <c r="AS34" i="7"/>
  <c r="U94" i="7"/>
  <c r="T85" i="7"/>
  <c r="U61" i="7"/>
  <c r="Z34" i="7"/>
  <c r="Z89" i="7"/>
  <c r="Y79" i="7"/>
  <c r="X79" i="7" s="1"/>
  <c r="AB18" i="7"/>
  <c r="O18" i="11"/>
  <c r="M17" i="11"/>
  <c r="Z93" i="7"/>
  <c r="W94" i="7"/>
  <c r="W73" i="7"/>
  <c r="W70" i="7" s="1"/>
  <c r="S61" i="7"/>
  <c r="W43" i="7"/>
  <c r="W40" i="7" s="1"/>
  <c r="M13" i="11"/>
  <c r="O19" i="11"/>
  <c r="AM61" i="7"/>
  <c r="AC71" i="7"/>
  <c r="T52" i="7"/>
  <c r="O17" i="11"/>
  <c r="AN115" i="7"/>
  <c r="AB90" i="7"/>
  <c r="X90" i="7" s="1"/>
  <c r="Y77" i="7"/>
  <c r="Z69" i="7"/>
  <c r="Z87" i="7"/>
  <c r="AI76" i="7"/>
  <c r="AJ42" i="7"/>
  <c r="AJ41" i="7" s="1"/>
  <c r="T94" i="7"/>
  <c r="T61" i="7"/>
  <c r="O13" i="11"/>
  <c r="AJ36" i="7"/>
  <c r="AJ35" i="7" s="1"/>
  <c r="AO52" i="7"/>
  <c r="AB44" i="7"/>
  <c r="Y30" i="7"/>
  <c r="X30" i="7" s="1"/>
  <c r="Z106" i="7"/>
  <c r="AI19" i="7"/>
  <c r="AE92" i="7"/>
  <c r="AA92" i="7" s="1"/>
  <c r="Y100" i="7"/>
  <c r="AI27" i="7"/>
  <c r="AI26" i="7" s="1"/>
  <c r="U10" i="11"/>
  <c r="L25" i="7"/>
  <c r="AB88" i="7"/>
  <c r="X88" i="7" s="1"/>
  <c r="AB108" i="7"/>
  <c r="X108" i="7" s="1"/>
  <c r="AB30" i="7"/>
  <c r="AD10" i="11"/>
  <c r="AB19" i="7"/>
  <c r="U16" i="11"/>
  <c r="AB76" i="7"/>
  <c r="O11" i="11"/>
  <c r="AB17" i="7"/>
  <c r="AI61" i="7"/>
  <c r="AB87" i="7"/>
  <c r="AX72" i="7"/>
  <c r="AX71" i="7" s="1"/>
  <c r="AV57" i="7"/>
  <c r="AI17" i="11" s="1"/>
  <c r="AB101" i="7"/>
  <c r="X101" i="7" s="1"/>
  <c r="AU110" i="7"/>
  <c r="AU30" i="7"/>
  <c r="AU87" i="7"/>
  <c r="AX65" i="7"/>
  <c r="AX60" i="7"/>
  <c r="AU105" i="7"/>
  <c r="AU104" i="7" s="1"/>
  <c r="AU103" i="7" s="1"/>
  <c r="AU100" i="7"/>
  <c r="AU46" i="7"/>
  <c r="AU56" i="7"/>
  <c r="AW88" i="7"/>
  <c r="AB110" i="7"/>
  <c r="AJ28" i="7"/>
  <c r="AE28" i="7"/>
  <c r="AU44" i="7"/>
  <c r="AW87" i="7"/>
  <c r="S79" i="7"/>
  <c r="AW76" i="7"/>
  <c r="AW65" i="7"/>
  <c r="S107" i="7"/>
  <c r="AW47" i="7"/>
  <c r="AW90" i="7"/>
  <c r="AM102" i="7"/>
  <c r="AW93" i="7"/>
  <c r="AM79" i="7"/>
  <c r="AW107" i="7"/>
  <c r="AJ48" i="7"/>
  <c r="AE48" i="7"/>
  <c r="AA48" i="7" s="1"/>
  <c r="AJ21" i="7"/>
  <c r="AE21" i="7"/>
  <c r="AA21" i="7" s="1"/>
  <c r="AJ31" i="7"/>
  <c r="AE31" i="7"/>
  <c r="AA31" i="7" s="1"/>
  <c r="AW91" i="7"/>
  <c r="AB21" i="7"/>
  <c r="AH108" i="7"/>
  <c r="V18" i="11" s="1"/>
  <c r="AW109" i="7"/>
  <c r="AW20" i="7"/>
  <c r="AJ19" i="7"/>
  <c r="AE19" i="7"/>
  <c r="AA19" i="7" s="1"/>
  <c r="AM72" i="7"/>
  <c r="AM71" i="7" s="1"/>
  <c r="AJ49" i="7"/>
  <c r="AE49" i="7"/>
  <c r="S81" i="7"/>
  <c r="S93" i="7"/>
  <c r="S47" i="7"/>
  <c r="AA17" i="7"/>
  <c r="AP16" i="7"/>
  <c r="AP12" i="7" s="1"/>
  <c r="AI45" i="7"/>
  <c r="AM17" i="7"/>
  <c r="AM16" i="7" s="1"/>
  <c r="AM12" i="7" s="1"/>
  <c r="AJ91" i="7"/>
  <c r="AE91" i="7"/>
  <c r="AA91" i="7" s="1"/>
  <c r="AI17" i="7"/>
  <c r="AI16" i="7" s="1"/>
  <c r="AI12" i="7" s="1"/>
  <c r="AM91" i="7"/>
  <c r="AJ79" i="7"/>
  <c r="AE79" i="7"/>
  <c r="AA79" i="7" s="1"/>
  <c r="AV101" i="7"/>
  <c r="AX30" i="7"/>
  <c r="AE50" i="7"/>
  <c r="AA50" i="7" s="1"/>
  <c r="AX67" i="7"/>
  <c r="AX28" i="7"/>
  <c r="AX27" i="7" s="1"/>
  <c r="AX26" i="7" s="1"/>
  <c r="AX25" i="7" s="1"/>
  <c r="AW96" i="7"/>
  <c r="AU102" i="7"/>
  <c r="AU24" i="7"/>
  <c r="AW77" i="7"/>
  <c r="AX17" i="7"/>
  <c r="AX16" i="7" s="1"/>
  <c r="AX12" i="7" s="1"/>
  <c r="AW99" i="7"/>
  <c r="S76" i="7"/>
  <c r="AW98" i="7"/>
  <c r="S102" i="7"/>
  <c r="S51" i="7"/>
  <c r="AU69" i="7"/>
  <c r="X44" i="7"/>
  <c r="AW58" i="7"/>
  <c r="AM75" i="7"/>
  <c r="AG29" i="7"/>
  <c r="AB29" i="7"/>
  <c r="S28" i="7"/>
  <c r="AG22" i="7"/>
  <c r="AB22" i="7"/>
  <c r="AW21" i="7"/>
  <c r="AW110" i="7"/>
  <c r="AM95" i="7"/>
  <c r="X95" i="7" s="1"/>
  <c r="AM93" i="7"/>
  <c r="S110" i="7"/>
  <c r="S88" i="7"/>
  <c r="S92" i="7"/>
  <c r="AI95" i="7"/>
  <c r="AI84" i="7"/>
  <c r="AI83" i="7" s="1"/>
  <c r="AU17" i="7"/>
  <c r="AJ84" i="7"/>
  <c r="AJ83" i="7" s="1"/>
  <c r="AE84" i="7"/>
  <c r="AA84" i="7" s="1"/>
  <c r="AA83" i="7" s="1"/>
  <c r="AG66" i="7"/>
  <c r="AB66" i="7"/>
  <c r="X66" i="7" s="1"/>
  <c r="AI102" i="7"/>
  <c r="AI51" i="7"/>
  <c r="AI41" i="7"/>
  <c r="W10" i="11"/>
  <c r="AJ109" i="7"/>
  <c r="AE109" i="7"/>
  <c r="AA109" i="7" s="1"/>
  <c r="AJ80" i="7"/>
  <c r="AE80" i="7"/>
  <c r="AA80" i="7" s="1"/>
  <c r="AW29" i="7"/>
  <c r="AX31" i="7"/>
  <c r="AW60" i="7"/>
  <c r="AJ88" i="7"/>
  <c r="AE88" i="7"/>
  <c r="AA88" i="7" s="1"/>
  <c r="AU53" i="7"/>
  <c r="AU52" i="7" s="1"/>
  <c r="AW64" i="7"/>
  <c r="AG75" i="7"/>
  <c r="U14" i="11" s="1"/>
  <c r="AB75" i="7"/>
  <c r="S109" i="7"/>
  <c r="AW95" i="7"/>
  <c r="AJ13" i="11" s="1"/>
  <c r="T45" i="7"/>
  <c r="AW49" i="7"/>
  <c r="AJ66" i="7"/>
  <c r="AE66" i="7"/>
  <c r="AA66" i="7" s="1"/>
  <c r="AJ57" i="7"/>
  <c r="AE57" i="7"/>
  <c r="AJ89" i="7"/>
  <c r="AE89" i="7"/>
  <c r="AA89" i="7" s="1"/>
  <c r="AW50" i="7"/>
  <c r="Y10" i="11"/>
  <c r="AJ87" i="7"/>
  <c r="AE87" i="7"/>
  <c r="AA87" i="7" s="1"/>
  <c r="AB109" i="7"/>
  <c r="X109" i="7" s="1"/>
  <c r="AB79" i="7"/>
  <c r="AW30" i="7"/>
  <c r="AC108" i="7"/>
  <c r="Y108" i="7" s="1"/>
  <c r="AU58" i="7"/>
  <c r="AU65" i="7"/>
  <c r="AU64" i="7"/>
  <c r="AU68" i="7"/>
  <c r="AU47" i="7"/>
  <c r="AW45" i="7"/>
  <c r="AU55" i="7"/>
  <c r="S91" i="7"/>
  <c r="S78" i="7"/>
  <c r="AW46" i="7"/>
  <c r="AW79" i="7"/>
  <c r="AV72" i="7"/>
  <c r="AV71" i="7" s="1"/>
  <c r="O39" i="7"/>
  <c r="D24" i="7"/>
  <c r="T24" i="7"/>
  <c r="AV38" i="7"/>
  <c r="AV37" i="7" s="1"/>
  <c r="S72" i="7"/>
  <c r="S71" i="7" s="1"/>
  <c r="AW108" i="7"/>
  <c r="S89" i="7"/>
  <c r="AW102" i="7"/>
  <c r="AJ20" i="11" s="1"/>
  <c r="AM29" i="7"/>
  <c r="AG31" i="7"/>
  <c r="AG27" i="7" s="1"/>
  <c r="AG26" i="7" s="1"/>
  <c r="AB31" i="7"/>
  <c r="S29" i="7"/>
  <c r="AJ20" i="7"/>
  <c r="AE20" i="7"/>
  <c r="AA20" i="7" s="1"/>
  <c r="X20" i="7" s="1"/>
  <c r="AW19" i="7"/>
  <c r="AG102" i="7"/>
  <c r="U20" i="11" s="1"/>
  <c r="AB102" i="7"/>
  <c r="AJ90" i="7"/>
  <c r="AE90" i="7"/>
  <c r="AA90" i="7" s="1"/>
  <c r="S108" i="7"/>
  <c r="S80" i="7"/>
  <c r="AM49" i="7"/>
  <c r="AJ108" i="7"/>
  <c r="AE108" i="7"/>
  <c r="AA108" i="7" s="1"/>
  <c r="AJ81" i="7"/>
  <c r="AE81" i="7"/>
  <c r="AA81" i="7" s="1"/>
  <c r="X81" i="7" s="1"/>
  <c r="AM57" i="7"/>
  <c r="AM52" i="7" s="1"/>
  <c r="AU28" i="7"/>
  <c r="AU27" i="7" s="1"/>
  <c r="AU26" i="7" s="1"/>
  <c r="AU18" i="7"/>
  <c r="AE43" i="7"/>
  <c r="AE40" i="7" s="1"/>
  <c r="AA65" i="7"/>
  <c r="AJ78" i="7"/>
  <c r="AE78" i="7"/>
  <c r="AA78" i="7" s="1"/>
  <c r="AA44" i="7"/>
  <c r="AJ110" i="7"/>
  <c r="AE110" i="7"/>
  <c r="AA110" i="7" s="1"/>
  <c r="AJ77" i="7"/>
  <c r="AE77" i="7"/>
  <c r="AA77" i="7" s="1"/>
  <c r="X77" i="7" s="1"/>
  <c r="AA64" i="7"/>
  <c r="AJ59" i="7"/>
  <c r="AE59" i="7"/>
  <c r="AW75" i="7"/>
  <c r="AU60" i="7"/>
  <c r="AV109" i="7"/>
  <c r="AI19" i="11" s="1"/>
  <c r="AJ60" i="7"/>
  <c r="AE60" i="7"/>
  <c r="AA60" i="7" s="1"/>
  <c r="AB99" i="7"/>
  <c r="BD99" i="7" s="1"/>
  <c r="AQ17" i="11" s="1"/>
  <c r="AX20" i="7"/>
  <c r="BB25" i="7"/>
  <c r="AX53" i="7"/>
  <c r="AX52" i="7" s="1"/>
  <c r="U17" i="11"/>
  <c r="AX74" i="7"/>
  <c r="AX73" i="7" s="1"/>
  <c r="AU99" i="7"/>
  <c r="AU31" i="7"/>
  <c r="AB89" i="7"/>
  <c r="X89" i="7" s="1"/>
  <c r="AW84" i="7"/>
  <c r="AW83" i="7" s="1"/>
  <c r="AU54" i="7"/>
  <c r="AV84" i="7"/>
  <c r="AV83" i="7" s="1"/>
  <c r="AW68" i="7"/>
  <c r="S95" i="7"/>
  <c r="L13" i="11" s="1"/>
  <c r="S57" i="7"/>
  <c r="AM110" i="7"/>
  <c r="AM106" i="7" s="1"/>
  <c r="AW97" i="7"/>
  <c r="AM97" i="7"/>
  <c r="X97" i="7" s="1"/>
  <c r="AW92" i="7"/>
  <c r="S31" i="7"/>
  <c r="S27" i="7" s="1"/>
  <c r="S60" i="7"/>
  <c r="AW24" i="7"/>
  <c r="AM80" i="7"/>
  <c r="S48" i="7"/>
  <c r="AJ29" i="7"/>
  <c r="AE29" i="7"/>
  <c r="AA29" i="7" s="1"/>
  <c r="X29" i="7" s="1"/>
  <c r="AM98" i="7"/>
  <c r="X98" i="7" s="1"/>
  <c r="AJ22" i="7"/>
  <c r="AE22" i="7"/>
  <c r="AA22" i="7" s="1"/>
  <c r="X22" i="7" s="1"/>
  <c r="AB20" i="7"/>
  <c r="AM87" i="7"/>
  <c r="AV105" i="7"/>
  <c r="AV104" i="7" s="1"/>
  <c r="AV103" i="7" s="1"/>
  <c r="S99" i="7"/>
  <c r="S90" i="7"/>
  <c r="S75" i="7"/>
  <c r="AI93" i="7"/>
  <c r="AI79" i="7"/>
  <c r="W18" i="11" s="1"/>
  <c r="AW17" i="7"/>
  <c r="AW16" i="7" s="1"/>
  <c r="AW12" i="7" s="1"/>
  <c r="AJ107" i="7"/>
  <c r="AE107" i="7"/>
  <c r="AI72" i="7"/>
  <c r="AI71" i="7" s="1"/>
  <c r="AI97" i="7"/>
  <c r="W15" i="11" s="1"/>
  <c r="AI75" i="7"/>
  <c r="AI57" i="7"/>
  <c r="AI52" i="7" s="1"/>
  <c r="AI47" i="7"/>
  <c r="AM77" i="7"/>
  <c r="AI98" i="7"/>
  <c r="AI87" i="7"/>
  <c r="AJ76" i="7"/>
  <c r="X15" i="11" s="1"/>
  <c r="AE76" i="7"/>
  <c r="AA76" i="7" s="1"/>
  <c r="X19" i="7"/>
  <c r="AG16" i="7"/>
  <c r="AG12" i="7" s="1"/>
  <c r="X24" i="7"/>
  <c r="X17" i="7"/>
  <c r="AC106" i="7"/>
  <c r="AM34" i="7"/>
  <c r="AG43" i="7"/>
  <c r="AG40" i="7" s="1"/>
  <c r="V25" i="7"/>
  <c r="AG106" i="7"/>
  <c r="U15" i="11"/>
  <c r="AG94" i="7"/>
  <c r="V39" i="7"/>
  <c r="AB53" i="7"/>
  <c r="X53" i="7" s="1"/>
  <c r="AG85" i="7"/>
  <c r="AG52" i="7"/>
  <c r="G19" i="7"/>
  <c r="G16" i="7" s="1"/>
  <c r="G12" i="7" s="1"/>
  <c r="G11" i="7" s="1"/>
  <c r="BA19" i="7"/>
  <c r="BA16" i="7" s="1"/>
  <c r="BA12" i="7" s="1"/>
  <c r="AJ50" i="7"/>
  <c r="U19" i="11"/>
  <c r="AG84" i="7"/>
  <c r="AM27" i="7"/>
  <c r="AM26" i="7" s="1"/>
  <c r="X18" i="7"/>
  <c r="BD73" i="7"/>
  <c r="BD70" i="7" s="1"/>
  <c r="X23" i="7"/>
  <c r="X45" i="7"/>
  <c r="X21" i="7"/>
  <c r="AB16" i="7"/>
  <c r="AB12" i="7" s="1"/>
  <c r="D39" i="7"/>
  <c r="AY25" i="7"/>
  <c r="Y90" i="7"/>
  <c r="Y85" i="7" s="1"/>
  <c r="U82" i="7"/>
  <c r="R25" i="7"/>
  <c r="X78" i="7"/>
  <c r="U16" i="7"/>
  <c r="U12" i="7" s="1"/>
  <c r="AM41" i="7"/>
  <c r="Y16" i="7"/>
  <c r="Y12" i="7" s="1"/>
  <c r="AH34" i="7"/>
  <c r="BD45" i="7"/>
  <c r="AQ14" i="11" s="1"/>
  <c r="W82" i="7"/>
  <c r="X51" i="7"/>
  <c r="Z27" i="7"/>
  <c r="X100" i="7"/>
  <c r="Z73" i="7"/>
  <c r="T16" i="7"/>
  <c r="T12" i="7" s="1"/>
  <c r="X31" i="7"/>
  <c r="M108" i="4"/>
  <c r="M107" i="4" s="1"/>
  <c r="M324" i="4"/>
  <c r="E19" i="7"/>
  <c r="H12" i="4"/>
  <c r="M12" i="4"/>
  <c r="D22" i="7"/>
  <c r="E24" i="7"/>
  <c r="X80" i="7"/>
  <c r="Z52" i="7"/>
  <c r="F16" i="7"/>
  <c r="F12" i="7" s="1"/>
  <c r="Y41" i="7"/>
  <c r="S20" i="7"/>
  <c r="D20" i="7"/>
  <c r="AB46" i="7"/>
  <c r="Y46" i="7"/>
  <c r="Y67" i="7"/>
  <c r="Y69" i="7"/>
  <c r="AB58" i="7"/>
  <c r="X58" i="7" s="1"/>
  <c r="Y58" i="7"/>
  <c r="Z16" i="7"/>
  <c r="Z12" i="7" s="1"/>
  <c r="X105" i="7"/>
  <c r="X104" i="7" s="1"/>
  <c r="X103" i="7" s="1"/>
  <c r="Z42" i="7"/>
  <c r="Z41" i="7" s="1"/>
  <c r="Z61" i="7"/>
  <c r="AC32" i="7"/>
  <c r="AC26" i="7" s="1"/>
  <c r="AC25" i="7" s="1"/>
  <c r="Y33" i="7"/>
  <c r="AD32" i="7"/>
  <c r="Z33" i="7"/>
  <c r="Z32" i="7" s="1"/>
  <c r="Y101" i="7"/>
  <c r="AC83" i="7"/>
  <c r="Y84" i="7"/>
  <c r="Y65" i="7"/>
  <c r="Z85" i="7"/>
  <c r="AD71" i="7"/>
  <c r="Z72" i="7"/>
  <c r="AB55" i="7"/>
  <c r="X55" i="7" s="1"/>
  <c r="Y55" i="7"/>
  <c r="H16" i="7"/>
  <c r="H12" i="7" s="1"/>
  <c r="Y106" i="7"/>
  <c r="S23" i="7"/>
  <c r="D23" i="7"/>
  <c r="AB50" i="7"/>
  <c r="Y50" i="7"/>
  <c r="AB54" i="7"/>
  <c r="X54" i="7" s="1"/>
  <c r="Y54" i="7"/>
  <c r="Y38" i="7"/>
  <c r="AE34" i="7"/>
  <c r="Z46" i="7"/>
  <c r="AB48" i="7"/>
  <c r="X48" i="7" s="1"/>
  <c r="Y48" i="7"/>
  <c r="AB47" i="7"/>
  <c r="Y47" i="7"/>
  <c r="Y60" i="7"/>
  <c r="Y51" i="7"/>
  <c r="Y35" i="7"/>
  <c r="X36" i="7"/>
  <c r="X35" i="7" s="1"/>
  <c r="Y95" i="7"/>
  <c r="Z94" i="7"/>
  <c r="Y102" i="7"/>
  <c r="Y96" i="7"/>
  <c r="S21" i="7"/>
  <c r="D21" i="7"/>
  <c r="AN27" i="7"/>
  <c r="AN26" i="7" s="1"/>
  <c r="Y27" i="7"/>
  <c r="W16" i="7"/>
  <c r="W12" i="7" s="1"/>
  <c r="S22" i="7"/>
  <c r="J25" i="7"/>
  <c r="S106" i="7"/>
  <c r="M25" i="7"/>
  <c r="BC70" i="7"/>
  <c r="BC39" i="7" s="1"/>
  <c r="AN16" i="11"/>
  <c r="AN9" i="11" s="1"/>
  <c r="AB41" i="7"/>
  <c r="F25" i="7"/>
  <c r="AY39" i="7"/>
  <c r="H39" i="7"/>
  <c r="M39" i="7"/>
  <c r="BQ39" i="7" s="1"/>
  <c r="AZ43" i="7"/>
  <c r="AZ40" i="7" s="1"/>
  <c r="AZ39" i="7" s="1"/>
  <c r="O11" i="7"/>
  <c r="C11" i="7"/>
  <c r="AF25" i="7"/>
  <c r="F39" i="7"/>
  <c r="D25" i="7"/>
  <c r="AM18" i="11"/>
  <c r="AM15" i="11"/>
  <c r="R39" i="7"/>
  <c r="H25" i="7"/>
  <c r="BD27" i="7"/>
  <c r="BD26" i="7" s="1"/>
  <c r="BD25" i="7" s="1"/>
  <c r="T9" i="11"/>
  <c r="L11" i="11"/>
  <c r="AF10" i="11"/>
  <c r="S77" i="7"/>
  <c r="AJ94" i="7"/>
  <c r="AJ52" i="7"/>
  <c r="AB73" i="7"/>
  <c r="AC52" i="7"/>
  <c r="X14" i="11"/>
  <c r="AM50" i="7"/>
  <c r="AJ85" i="7"/>
  <c r="AN34" i="7"/>
  <c r="AB91" i="7"/>
  <c r="AB92" i="7"/>
  <c r="X92" i="7" s="1"/>
  <c r="AB107" i="7"/>
  <c r="AB93" i="7"/>
  <c r="AB72" i="7"/>
  <c r="AB84" i="7"/>
  <c r="AB83" i="7" s="1"/>
  <c r="AF15" i="8"/>
  <c r="AF11" i="8" s="1"/>
  <c r="AH111" i="8"/>
  <c r="AH110" i="8" s="1"/>
  <c r="AH109" i="8" s="1"/>
  <c r="AB271" i="8"/>
  <c r="AB268" i="8" s="1"/>
  <c r="AH52" i="7"/>
  <c r="AL52" i="7"/>
  <c r="AK52" i="7"/>
  <c r="G202" i="8"/>
  <c r="G201" i="8" s="1"/>
  <c r="AD15" i="8"/>
  <c r="AD11" i="8" s="1"/>
  <c r="AE15" i="8"/>
  <c r="AE11" i="8" s="1"/>
  <c r="AD201" i="8"/>
  <c r="AF111" i="8"/>
  <c r="AF110" i="8" s="1"/>
  <c r="AF109" i="8" s="1"/>
  <c r="AC271" i="8"/>
  <c r="AC268" i="8" s="1"/>
  <c r="AB15" i="8"/>
  <c r="AB11" i="8" s="1"/>
  <c r="AC15" i="8"/>
  <c r="AC11" i="8" s="1"/>
  <c r="F201" i="8"/>
  <c r="AH15" i="8"/>
  <c r="AH11" i="8" s="1"/>
  <c r="AG15" i="8"/>
  <c r="AG11" i="8" s="1"/>
  <c r="G15" i="8"/>
  <c r="G11" i="8" s="1"/>
  <c r="H201" i="8"/>
  <c r="H111" i="8"/>
  <c r="H110" i="8" s="1"/>
  <c r="H109" i="8" s="1"/>
  <c r="G111" i="8"/>
  <c r="G110" i="8" s="1"/>
  <c r="G109" i="8" s="1"/>
  <c r="K109" i="8"/>
  <c r="AF202" i="8"/>
  <c r="AF201" i="8" s="1"/>
  <c r="AH94" i="7"/>
  <c r="J128" i="4"/>
  <c r="J11" i="4" s="1"/>
  <c r="AZ27" i="7"/>
  <c r="AZ26" i="7" s="1"/>
  <c r="AZ25" i="7" s="1"/>
  <c r="M266" i="4"/>
  <c r="M263" i="4" s="1"/>
  <c r="N324" i="4"/>
  <c r="N128" i="4" s="1"/>
  <c r="N11" i="4" s="1"/>
  <c r="L128" i="4"/>
  <c r="L11" i="4" s="1"/>
  <c r="AV13" i="11"/>
  <c r="AW27" i="7"/>
  <c r="AW26" i="7" s="1"/>
  <c r="AE202" i="8"/>
  <c r="AE201" i="8" s="1"/>
  <c r="F111" i="8"/>
  <c r="F110" i="8" s="1"/>
  <c r="F109" i="8" s="1"/>
  <c r="K15" i="8"/>
  <c r="K11" i="8" s="1"/>
  <c r="AD111" i="8"/>
  <c r="AD110" i="8" s="1"/>
  <c r="AD109" i="8" s="1"/>
  <c r="AG111" i="8"/>
  <c r="AG110" i="8" s="1"/>
  <c r="AG109" i="8" s="1"/>
  <c r="AH201" i="8"/>
  <c r="AE111" i="8"/>
  <c r="AE110" i="8" s="1"/>
  <c r="AE109" i="8" s="1"/>
  <c r="K202" i="8"/>
  <c r="K201" i="8" s="1"/>
  <c r="R128" i="4"/>
  <c r="R11" i="4" s="1"/>
  <c r="AV17" i="11"/>
  <c r="H12" i="11"/>
  <c r="I113" i="7"/>
  <c r="I112" i="7" s="1"/>
  <c r="I111" i="7" s="1"/>
  <c r="J112" i="7"/>
  <c r="J111" i="7" s="1"/>
  <c r="H20" i="11"/>
  <c r="I69" i="7"/>
  <c r="I61" i="7" s="1"/>
  <c r="J61" i="7"/>
  <c r="I18" i="7"/>
  <c r="I16" i="7" s="1"/>
  <c r="I12" i="7" s="1"/>
  <c r="J16" i="7"/>
  <c r="J12" i="7" s="1"/>
  <c r="L39" i="7"/>
  <c r="AQ25" i="7"/>
  <c r="AF39" i="7"/>
  <c r="E39" i="7"/>
  <c r="X13" i="11"/>
  <c r="BC25" i="7"/>
  <c r="AB61" i="7"/>
  <c r="AQ39" i="7"/>
  <c r="AJ34" i="7"/>
  <c r="AV106" i="7"/>
  <c r="K39" i="7"/>
  <c r="AO9" i="11"/>
  <c r="AO61" i="7"/>
  <c r="AE9" i="11"/>
  <c r="BA39" i="7"/>
  <c r="AK94" i="7"/>
  <c r="M11" i="11"/>
  <c r="AV11" i="11" s="1"/>
  <c r="AC61" i="7"/>
  <c r="X61" i="7"/>
  <c r="Y17" i="11"/>
  <c r="K128" i="4"/>
  <c r="K11" i="4" s="1"/>
  <c r="G41" i="4"/>
  <c r="BB39" i="7"/>
  <c r="H128" i="4"/>
  <c r="AP9" i="11"/>
  <c r="AB111" i="8"/>
  <c r="AB110" i="8" s="1"/>
  <c r="AB109" i="8" s="1"/>
  <c r="AG202" i="8"/>
  <c r="AG201" i="8" s="1"/>
  <c r="AC111" i="8"/>
  <c r="AC110" i="8" s="1"/>
  <c r="AC109" i="8" s="1"/>
  <c r="AB202" i="8"/>
  <c r="AC202" i="8"/>
  <c r="M18" i="11"/>
  <c r="AV18" i="11" s="1"/>
  <c r="AK11" i="11"/>
  <c r="AG11" i="11"/>
  <c r="AW106" i="7"/>
  <c r="AC73" i="7"/>
  <c r="AS106" i="7"/>
  <c r="AC19" i="11"/>
  <c r="AS61" i="7"/>
  <c r="AN61" i="7"/>
  <c r="R16" i="11"/>
  <c r="T82" i="7"/>
  <c r="AC15" i="11"/>
  <c r="AK85" i="7"/>
  <c r="AK82" i="7" s="1"/>
  <c r="AK27" i="7"/>
  <c r="AK26" i="7" s="1"/>
  <c r="AK25" i="7" s="1"/>
  <c r="AC85" i="7"/>
  <c r="AA14" i="11"/>
  <c r="AU43" i="7"/>
  <c r="AU40" i="7" s="1"/>
  <c r="AV27" i="7"/>
  <c r="AV26" i="7" s="1"/>
  <c r="AN94" i="7"/>
  <c r="AO85" i="7"/>
  <c r="AO82" i="7" s="1"/>
  <c r="Y15" i="11"/>
  <c r="AC13" i="11"/>
  <c r="AN106" i="7"/>
  <c r="AC16" i="7"/>
  <c r="AC12" i="7" s="1"/>
  <c r="N16" i="11"/>
  <c r="U71" i="7"/>
  <c r="N11" i="11"/>
  <c r="AW35" i="7"/>
  <c r="AW34" i="7" s="1"/>
  <c r="AV36" i="7"/>
  <c r="AV35" i="7" s="1"/>
  <c r="AS41" i="7"/>
  <c r="AG10" i="11"/>
  <c r="AC18" i="11"/>
  <c r="AK16" i="7"/>
  <c r="AK12" i="7" s="1"/>
  <c r="AJ71" i="7"/>
  <c r="AI16" i="11"/>
  <c r="V17" i="11"/>
  <c r="AN41" i="7"/>
  <c r="AC10" i="11"/>
  <c r="AG16" i="11"/>
  <c r="AV85" i="7"/>
  <c r="AI15" i="11"/>
  <c r="AK14" i="11"/>
  <c r="AD61" i="7"/>
  <c r="AW52" i="7"/>
  <c r="AH41" i="7"/>
  <c r="V10" i="11"/>
  <c r="N20" i="11"/>
  <c r="AD35" i="7"/>
  <c r="AD34" i="7" s="1"/>
  <c r="AB36" i="7"/>
  <c r="AB35" i="7" s="1"/>
  <c r="AB34" i="7" s="1"/>
  <c r="M16" i="11"/>
  <c r="T106" i="7"/>
  <c r="N13" i="11"/>
  <c r="U43" i="7"/>
  <c r="U40" i="7" s="1"/>
  <c r="AO73" i="7"/>
  <c r="AO70" i="7" s="1"/>
  <c r="AG15" i="11"/>
  <c r="AK20" i="11"/>
  <c r="AH61" i="7"/>
  <c r="Y20" i="11"/>
  <c r="AC14" i="11"/>
  <c r="AN16" i="7"/>
  <c r="AN12" i="7" s="1"/>
  <c r="AC16" i="11"/>
  <c r="AU16" i="7"/>
  <c r="AU12" i="7" s="1"/>
  <c r="AU61" i="7"/>
  <c r="V15" i="11"/>
  <c r="AO106" i="7"/>
  <c r="AR16" i="7"/>
  <c r="AR12" i="7" s="1"/>
  <c r="AV94" i="7"/>
  <c r="AW43" i="7"/>
  <c r="AW40" i="7" s="1"/>
  <c r="AV41" i="7"/>
  <c r="AI10" i="11"/>
  <c r="U35" i="7"/>
  <c r="U34" i="7" s="1"/>
  <c r="U25" i="7" s="1"/>
  <c r="S36" i="7"/>
  <c r="S35" i="7" s="1"/>
  <c r="S34" i="7" s="1"/>
  <c r="AA11" i="11"/>
  <c r="AS16" i="7"/>
  <c r="AS12" i="7" s="1"/>
  <c r="AV43" i="7"/>
  <c r="AR85" i="7"/>
  <c r="AR82" i="7" s="1"/>
  <c r="AK19" i="11"/>
  <c r="AG17" i="11"/>
  <c r="AL16" i="7"/>
  <c r="AL12" i="7" s="1"/>
  <c r="AV16" i="7"/>
  <c r="AV12" i="7" s="1"/>
  <c r="AL106" i="7"/>
  <c r="AN73" i="7"/>
  <c r="R14" i="11"/>
  <c r="AK61" i="7"/>
  <c r="AA18" i="11"/>
  <c r="AI20" i="11"/>
  <c r="AA15" i="11"/>
  <c r="AK106" i="7"/>
  <c r="V16" i="11"/>
  <c r="AA16" i="11"/>
  <c r="AN71" i="7"/>
  <c r="AC11" i="11"/>
  <c r="R15" i="11"/>
  <c r="R19" i="11"/>
  <c r="V19" i="11"/>
  <c r="AD106" i="7"/>
  <c r="AU85" i="7"/>
  <c r="AR106" i="7"/>
  <c r="AS94" i="7"/>
  <c r="AG18" i="11"/>
  <c r="AD94" i="7"/>
  <c r="AW85" i="7"/>
  <c r="AA20" i="11"/>
  <c r="AF17" i="11"/>
  <c r="Z19" i="11"/>
  <c r="AD16" i="11"/>
  <c r="R17" i="11"/>
  <c r="AH16" i="7"/>
  <c r="AH12" i="7" s="1"/>
  <c r="AD17" i="11"/>
  <c r="Y16" i="11"/>
  <c r="AC20" i="11"/>
  <c r="AF15" i="11"/>
  <c r="S45" i="7"/>
  <c r="AF19" i="11"/>
  <c r="AG13" i="11"/>
  <c r="AS52" i="7"/>
  <c r="AK13" i="11"/>
  <c r="AD15" i="11"/>
  <c r="AD104" i="7"/>
  <c r="AD103" i="7" s="1"/>
  <c r="S11" i="11"/>
  <c r="S18" i="11"/>
  <c r="AR71" i="7"/>
  <c r="AF11" i="11"/>
  <c r="Z18" i="11"/>
  <c r="N14" i="11"/>
  <c r="U73" i="7"/>
  <c r="AH104" i="7"/>
  <c r="AH103" i="7" s="1"/>
  <c r="V11" i="11"/>
  <c r="AG14" i="11"/>
  <c r="S15" i="11"/>
  <c r="Z16" i="11"/>
  <c r="AD13" i="11"/>
  <c r="AO43" i="7"/>
  <c r="AO40" i="7" s="1"/>
  <c r="Y19" i="11"/>
  <c r="AF14" i="11"/>
  <c r="AD85" i="7"/>
  <c r="AD82" i="7" s="1"/>
  <c r="AA19" i="11"/>
  <c r="AK17" i="11"/>
  <c r="AD19" i="11"/>
  <c r="AF13" i="11"/>
  <c r="AR52" i="7"/>
  <c r="AK15" i="11"/>
  <c r="S19" i="11"/>
  <c r="AL61" i="7"/>
  <c r="AO27" i="7"/>
  <c r="AO26" i="7" s="1"/>
  <c r="AO25" i="7" s="1"/>
  <c r="Z20" i="11"/>
  <c r="W13" i="11"/>
  <c r="AC104" i="7"/>
  <c r="AC103" i="7" s="1"/>
  <c r="R11" i="11"/>
  <c r="S20" i="11"/>
  <c r="AN85" i="7"/>
  <c r="AN82" i="7" s="1"/>
  <c r="Y13" i="11"/>
  <c r="AK73" i="7"/>
  <c r="R18" i="11"/>
  <c r="Y18" i="11"/>
  <c r="AI13" i="11"/>
  <c r="AV73" i="7"/>
  <c r="AV70" i="7" s="1"/>
  <c r="AG20" i="11"/>
  <c r="AS43" i="7"/>
  <c r="S16" i="11"/>
  <c r="AS27" i="7"/>
  <c r="AS26" i="7" s="1"/>
  <c r="AS25" i="7" s="1"/>
  <c r="AL73" i="7"/>
  <c r="AL70" i="7" s="1"/>
  <c r="AJ61" i="7"/>
  <c r="AD18" i="11"/>
  <c r="AA13" i="11"/>
  <c r="AU35" i="7"/>
  <c r="AU34" i="7" s="1"/>
  <c r="AR36" i="7"/>
  <c r="AR35" i="7" s="1"/>
  <c r="AR34" i="7" s="1"/>
  <c r="AO16" i="7"/>
  <c r="AO12" i="7" s="1"/>
  <c r="AC43" i="7"/>
  <c r="AC40" i="7" s="1"/>
  <c r="AI18" i="11"/>
  <c r="AN43" i="7"/>
  <c r="AW104" i="7"/>
  <c r="AW103" i="7" s="1"/>
  <c r="AO94" i="7"/>
  <c r="AL94" i="7"/>
  <c r="AS85" i="7"/>
  <c r="AS82" i="7" s="1"/>
  <c r="AW73" i="7"/>
  <c r="AW70" i="7" s="1"/>
  <c r="AU73" i="7"/>
  <c r="AV61" i="7"/>
  <c r="AS73" i="7"/>
  <c r="AS70" i="7" s="1"/>
  <c r="AL85" i="7"/>
  <c r="AL82" i="7" s="1"/>
  <c r="AW61" i="7"/>
  <c r="AF20" i="11"/>
  <c r="AK16" i="11"/>
  <c r="S13" i="11"/>
  <c r="AD43" i="7"/>
  <c r="AD40" i="7" s="1"/>
  <c r="AF18" i="11"/>
  <c r="AA17" i="11"/>
  <c r="AF16" i="11"/>
  <c r="AR43" i="7"/>
  <c r="AR40" i="7" s="1"/>
  <c r="Z13" i="11"/>
  <c r="AL43" i="7"/>
  <c r="AL27" i="7"/>
  <c r="AL26" i="7" s="1"/>
  <c r="AR27" i="7"/>
  <c r="AR26" i="7" s="1"/>
  <c r="AD16" i="7"/>
  <c r="AD12" i="7" s="1"/>
  <c r="V20" i="11"/>
  <c r="AG36" i="7"/>
  <c r="AG35" i="7" s="1"/>
  <c r="AG34" i="7" s="1"/>
  <c r="Z14" i="11"/>
  <c r="AL41" i="7"/>
  <c r="Z10" i="11"/>
  <c r="AK71" i="7"/>
  <c r="Y11" i="11"/>
  <c r="M15" i="11"/>
  <c r="AV15" i="11" s="1"/>
  <c r="T43" i="7"/>
  <c r="T40" i="7" s="1"/>
  <c r="AH106" i="7"/>
  <c r="AD11" i="11"/>
  <c r="AL104" i="7"/>
  <c r="AL103" i="7" s="1"/>
  <c r="Z11" i="11"/>
  <c r="AR73" i="7"/>
  <c r="AR94" i="7"/>
  <c r="AD73" i="7"/>
  <c r="AG19" i="11"/>
  <c r="AI14" i="11"/>
  <c r="AV52" i="7"/>
  <c r="AK18" i="11"/>
  <c r="S17" i="11"/>
  <c r="AG61" i="7"/>
  <c r="U18" i="11"/>
  <c r="Z15" i="11"/>
  <c r="Z17" i="11"/>
  <c r="AH73" i="7"/>
  <c r="AH70" i="7" s="1"/>
  <c r="V13" i="11"/>
  <c r="AR61" i="7"/>
  <c r="AD14" i="11"/>
  <c r="AD27" i="7"/>
  <c r="V14" i="11"/>
  <c r="Y14" i="11"/>
  <c r="AK43" i="7"/>
  <c r="AK40" i="7" s="1"/>
  <c r="S14" i="11"/>
  <c r="AC17" i="11"/>
  <c r="T73" i="7"/>
  <c r="T70" i="7" s="1"/>
  <c r="M14" i="11"/>
  <c r="AV14" i="11" s="1"/>
  <c r="AH85" i="7"/>
  <c r="AH82" i="7" s="1"/>
  <c r="AG73" i="7"/>
  <c r="AG70" i="7" s="1"/>
  <c r="R20" i="11"/>
  <c r="N10" i="10" l="1"/>
  <c r="Z82" i="7"/>
  <c r="AB11" i="11"/>
  <c r="AJ14" i="11"/>
  <c r="AW94" i="7"/>
  <c r="F11" i="10"/>
  <c r="F10" i="10" s="1"/>
  <c r="X17" i="11"/>
  <c r="AJ16" i="11"/>
  <c r="AB15" i="11"/>
  <c r="C281" i="10"/>
  <c r="C10" i="10" s="1"/>
  <c r="K281" i="10"/>
  <c r="K10" i="10" s="1"/>
  <c r="AB18" i="11"/>
  <c r="AJ18" i="11"/>
  <c r="G128" i="4"/>
  <c r="H281" i="10"/>
  <c r="L10" i="10"/>
  <c r="X18" i="11"/>
  <c r="AB13" i="11"/>
  <c r="AL25" i="7"/>
  <c r="H11" i="10"/>
  <c r="H10" i="10" s="1"/>
  <c r="X10" i="11"/>
  <c r="X9" i="11" s="1"/>
  <c r="AV20" i="11"/>
  <c r="AJ82" i="7"/>
  <c r="X74" i="7"/>
  <c r="X73" i="7" s="1"/>
  <c r="BD108" i="7"/>
  <c r="BD106" i="7" s="1"/>
  <c r="M128" i="4"/>
  <c r="M11" i="4" s="1"/>
  <c r="X11" i="11"/>
  <c r="AH25" i="7"/>
  <c r="K11" i="7"/>
  <c r="Z43" i="7"/>
  <c r="X46" i="7"/>
  <c r="X110" i="7"/>
  <c r="AB20" i="11"/>
  <c r="AI25" i="7"/>
  <c r="T25" i="7"/>
  <c r="AJ17" i="11"/>
  <c r="AP11" i="7"/>
  <c r="AB17" i="11"/>
  <c r="W20" i="11"/>
  <c r="AV34" i="7"/>
  <c r="AV25" i="7" s="1"/>
  <c r="AB201" i="8"/>
  <c r="AB10" i="8" s="1"/>
  <c r="W39" i="7"/>
  <c r="W11" i="7" s="1"/>
  <c r="L20" i="11"/>
  <c r="S26" i="7"/>
  <c r="S25" i="7" s="1"/>
  <c r="X87" i="7"/>
  <c r="P14" i="11" s="1"/>
  <c r="AC70" i="7"/>
  <c r="X99" i="7"/>
  <c r="X19" i="11"/>
  <c r="BB11" i="7"/>
  <c r="L11" i="7"/>
  <c r="AX70" i="7"/>
  <c r="AA94" i="7"/>
  <c r="AJ15" i="11"/>
  <c r="AA61" i="7"/>
  <c r="AY11" i="7"/>
  <c r="AA73" i="7"/>
  <c r="AA70" i="7" s="1"/>
  <c r="W14" i="11"/>
  <c r="AB19" i="11"/>
  <c r="AJ106" i="7"/>
  <c r="X20" i="11"/>
  <c r="W11" i="11"/>
  <c r="AB16" i="11"/>
  <c r="AQ18" i="11"/>
  <c r="AM25" i="7"/>
  <c r="AJ19" i="11"/>
  <c r="AJ73" i="7"/>
  <c r="AJ70" i="7" s="1"/>
  <c r="X16" i="11"/>
  <c r="AV82" i="7"/>
  <c r="S73" i="7"/>
  <c r="S70" i="7" s="1"/>
  <c r="AJ11" i="11"/>
  <c r="AW82" i="7"/>
  <c r="AB60" i="7"/>
  <c r="X60" i="7" s="1"/>
  <c r="AI73" i="7"/>
  <c r="AI70" i="7" s="1"/>
  <c r="AD26" i="7"/>
  <c r="AM85" i="7"/>
  <c r="AM82" i="7" s="1"/>
  <c r="V11" i="7"/>
  <c r="S94" i="7"/>
  <c r="AI11" i="11"/>
  <c r="AM94" i="7"/>
  <c r="BD94" i="7"/>
  <c r="X76" i="7"/>
  <c r="S52" i="7"/>
  <c r="AU98" i="7"/>
  <c r="AU90" i="7"/>
  <c r="AU89" i="7"/>
  <c r="AU20" i="7"/>
  <c r="AE106" i="7"/>
  <c r="AA107" i="7"/>
  <c r="AA106" i="7" s="1"/>
  <c r="AX69" i="7"/>
  <c r="AB27" i="7"/>
  <c r="AB26" i="7" s="1"/>
  <c r="AB25" i="7" s="1"/>
  <c r="L15" i="11"/>
  <c r="AJ16" i="7"/>
  <c r="AJ12" i="7" s="1"/>
  <c r="AE27" i="7"/>
  <c r="AE26" i="7" s="1"/>
  <c r="AE25" i="7" s="1"/>
  <c r="AA28" i="7"/>
  <c r="AU21" i="7"/>
  <c r="AX22" i="7"/>
  <c r="AX77" i="7"/>
  <c r="AX75" i="7"/>
  <c r="AX47" i="7"/>
  <c r="AU50" i="7"/>
  <c r="AX88" i="7"/>
  <c r="AX107" i="7"/>
  <c r="AX106" i="7" s="1"/>
  <c r="AX87" i="7"/>
  <c r="AX85" i="7" s="1"/>
  <c r="AU108" i="7"/>
  <c r="AU101" i="7"/>
  <c r="AU95" i="7"/>
  <c r="AX92" i="7"/>
  <c r="AU57" i="7"/>
  <c r="AX51" i="7"/>
  <c r="AX108" i="7"/>
  <c r="AU96" i="7"/>
  <c r="AD70" i="7"/>
  <c r="AX18" i="7"/>
  <c r="AX45" i="7"/>
  <c r="AC82" i="7"/>
  <c r="BA11" i="7"/>
  <c r="AX19" i="7"/>
  <c r="AX24" i="7"/>
  <c r="AX49" i="7"/>
  <c r="AX48" i="7"/>
  <c r="AX100" i="7"/>
  <c r="AX95" i="7"/>
  <c r="AX94" i="7" s="1"/>
  <c r="AU92" i="7"/>
  <c r="AX66" i="7"/>
  <c r="AU91" i="7"/>
  <c r="AX96" i="7"/>
  <c r="AU97" i="7"/>
  <c r="AU109" i="7"/>
  <c r="AU84" i="7"/>
  <c r="AU83" i="7" s="1"/>
  <c r="AU82" i="7" s="1"/>
  <c r="AX46" i="7"/>
  <c r="AB14" i="11"/>
  <c r="AU51" i="7"/>
  <c r="L17" i="11"/>
  <c r="AU59" i="7"/>
  <c r="AA59" i="7"/>
  <c r="AB59" i="7"/>
  <c r="X59" i="7" s="1"/>
  <c r="AA85" i="7"/>
  <c r="AA82" i="7" s="1"/>
  <c r="L19" i="11"/>
  <c r="AI94" i="7"/>
  <c r="S85" i="7"/>
  <c r="S82" i="7" s="1"/>
  <c r="AA49" i="7"/>
  <c r="AA43" i="7" s="1"/>
  <c r="AA40" i="7" s="1"/>
  <c r="AB49" i="7"/>
  <c r="X49" i="7" s="1"/>
  <c r="AX21" i="7"/>
  <c r="AX23" i="7"/>
  <c r="AX50" i="7"/>
  <c r="AX90" i="7"/>
  <c r="AX84" i="7"/>
  <c r="AX83" i="7" s="1"/>
  <c r="AU66" i="7"/>
  <c r="AX64" i="7"/>
  <c r="AX61" i="7" s="1"/>
  <c r="AX109" i="7"/>
  <c r="AX89" i="7"/>
  <c r="AU72" i="7"/>
  <c r="AX44" i="7"/>
  <c r="AX43" i="7" s="1"/>
  <c r="AX40" i="7" s="1"/>
  <c r="AX68" i="7"/>
  <c r="AX91" i="7"/>
  <c r="AX110" i="7"/>
  <c r="AX54" i="7"/>
  <c r="AI85" i="7"/>
  <c r="AI82" i="7" s="1"/>
  <c r="AU29" i="7"/>
  <c r="AE16" i="7"/>
  <c r="AE12" i="7" s="1"/>
  <c r="AE52" i="7"/>
  <c r="AA16" i="7"/>
  <c r="AA12" i="7" s="1"/>
  <c r="X102" i="7"/>
  <c r="AJ27" i="7"/>
  <c r="AJ26" i="7" s="1"/>
  <c r="AJ25" i="7" s="1"/>
  <c r="AU23" i="7"/>
  <c r="AU22" i="7"/>
  <c r="AX29" i="7"/>
  <c r="AX58" i="7"/>
  <c r="AX98" i="7"/>
  <c r="AX105" i="7"/>
  <c r="AX104" i="7" s="1"/>
  <c r="AX103" i="7" s="1"/>
  <c r="AU93" i="7"/>
  <c r="AX57" i="7"/>
  <c r="AX99" i="7"/>
  <c r="AX79" i="7"/>
  <c r="AX93" i="7"/>
  <c r="AU45" i="7"/>
  <c r="AU49" i="7"/>
  <c r="AX55" i="7"/>
  <c r="AU107" i="7"/>
  <c r="AU106" i="7" s="1"/>
  <c r="AU19" i="7"/>
  <c r="AU48" i="7"/>
  <c r="AU88" i="7"/>
  <c r="AA57" i="7"/>
  <c r="AA52" i="7" s="1"/>
  <c r="AB57" i="7"/>
  <c r="X57" i="7" s="1"/>
  <c r="AM73" i="7"/>
  <c r="AM70" i="7" s="1"/>
  <c r="AI43" i="7"/>
  <c r="AI40" i="7" s="1"/>
  <c r="L18" i="11"/>
  <c r="Q14" i="11"/>
  <c r="H11" i="7"/>
  <c r="AM9" i="11"/>
  <c r="AJ43" i="7"/>
  <c r="AJ40" i="7" s="1"/>
  <c r="R11" i="7"/>
  <c r="D19" i="7"/>
  <c r="D16" i="7" s="1"/>
  <c r="D12" i="7" s="1"/>
  <c r="D11" i="7" s="1"/>
  <c r="AG83" i="7"/>
  <c r="AG82" i="7" s="1"/>
  <c r="AG39" i="7" s="1"/>
  <c r="U11" i="11"/>
  <c r="U9" i="11" s="1"/>
  <c r="Z26" i="7"/>
  <c r="Z25" i="7" s="1"/>
  <c r="E16" i="7"/>
  <c r="E12" i="7" s="1"/>
  <c r="E11" i="7" s="1"/>
  <c r="AN25" i="7"/>
  <c r="M11" i="7"/>
  <c r="Q15" i="11"/>
  <c r="X16" i="7"/>
  <c r="X12" i="7" s="1"/>
  <c r="BD47" i="7"/>
  <c r="X47" i="7"/>
  <c r="F11" i="7"/>
  <c r="AV16" i="11"/>
  <c r="AB43" i="7"/>
  <c r="AB40" i="7" s="1"/>
  <c r="AB106" i="7"/>
  <c r="X107" i="7"/>
  <c r="X106" i="7" s="1"/>
  <c r="BD50" i="7"/>
  <c r="X50" i="7"/>
  <c r="X93" i="7"/>
  <c r="Q18" i="11"/>
  <c r="X91" i="7"/>
  <c r="Y61" i="7"/>
  <c r="H11" i="4"/>
  <c r="Y37" i="7"/>
  <c r="Y34" i="7" s="1"/>
  <c r="X38" i="7"/>
  <c r="X37" i="7" s="1"/>
  <c r="X34" i="7" s="1"/>
  <c r="Y32" i="7"/>
  <c r="Y26" i="7" s="1"/>
  <c r="X33" i="7"/>
  <c r="X32" i="7" s="1"/>
  <c r="Y52" i="7"/>
  <c r="Z40" i="7"/>
  <c r="X72" i="7"/>
  <c r="Z71" i="7"/>
  <c r="Z70" i="7" s="1"/>
  <c r="X84" i="7"/>
  <c r="X83" i="7" s="1"/>
  <c r="Y83" i="7"/>
  <c r="Y82" i="7" s="1"/>
  <c r="Y43" i="7"/>
  <c r="Y40" i="7" s="1"/>
  <c r="X42" i="7"/>
  <c r="Y94" i="7"/>
  <c r="X94" i="7"/>
  <c r="S16" i="7"/>
  <c r="S12" i="7" s="1"/>
  <c r="J39" i="7"/>
  <c r="J11" i="7" s="1"/>
  <c r="I39" i="7"/>
  <c r="BO39" i="7" s="1"/>
  <c r="AF11" i="7"/>
  <c r="AN40" i="7"/>
  <c r="L16" i="11"/>
  <c r="Q16" i="11"/>
  <c r="AM43" i="7"/>
  <c r="AM40" i="7" s="1"/>
  <c r="AS40" i="7"/>
  <c r="AS39" i="7" s="1"/>
  <c r="AS11" i="7" s="1"/>
  <c r="AB85" i="7"/>
  <c r="AB82" i="7" s="1"/>
  <c r="BD92" i="7"/>
  <c r="Q19" i="11"/>
  <c r="AB71" i="7"/>
  <c r="AB70" i="7" s="1"/>
  <c r="Q11" i="11"/>
  <c r="AF10" i="8"/>
  <c r="AD10" i="8"/>
  <c r="AC201" i="8"/>
  <c r="AC10" i="8" s="1"/>
  <c r="H10" i="8"/>
  <c r="F10" i="8"/>
  <c r="AE10" i="8"/>
  <c r="G10" i="8"/>
  <c r="K10" i="8"/>
  <c r="AG10" i="8"/>
  <c r="AW25" i="7"/>
  <c r="AH10" i="8"/>
  <c r="AG25" i="7"/>
  <c r="AV12" i="11"/>
  <c r="H9" i="11"/>
  <c r="AQ11" i="7"/>
  <c r="BC11" i="7"/>
  <c r="G12" i="4"/>
  <c r="G11" i="4" s="1"/>
  <c r="AZ19" i="7"/>
  <c r="AZ16" i="7" s="1"/>
  <c r="AZ12" i="7" s="1"/>
  <c r="AZ11" i="7" s="1"/>
  <c r="W16" i="11"/>
  <c r="W19" i="11"/>
  <c r="U70" i="7"/>
  <c r="U39" i="7" s="1"/>
  <c r="U11" i="7" s="1"/>
  <c r="AD20" i="11"/>
  <c r="AD9" i="11" s="1"/>
  <c r="W17" i="11"/>
  <c r="AU25" i="7"/>
  <c r="AL40" i="7"/>
  <c r="AL39" i="7" s="1"/>
  <c r="AL11" i="7" s="1"/>
  <c r="N9" i="11"/>
  <c r="AD25" i="7"/>
  <c r="AK70" i="7"/>
  <c r="AK39" i="7" s="1"/>
  <c r="AK11" i="7" s="1"/>
  <c r="AH43" i="7"/>
  <c r="AH40" i="7" s="1"/>
  <c r="AH39" i="7" s="1"/>
  <c r="AH11" i="7" s="1"/>
  <c r="AR70" i="7"/>
  <c r="AR39" i="7" s="1"/>
  <c r="AC9" i="11"/>
  <c r="AB9" i="11"/>
  <c r="AV40" i="7"/>
  <c r="AG9" i="11"/>
  <c r="T39" i="7"/>
  <c r="AJ9" i="11"/>
  <c r="AK9" i="11"/>
  <c r="AN70" i="7"/>
  <c r="Y9" i="11"/>
  <c r="AI9" i="11"/>
  <c r="S43" i="7"/>
  <c r="S40" i="7" s="1"/>
  <c r="L14" i="11"/>
  <c r="AD39" i="7"/>
  <c r="AW39" i="7"/>
  <c r="AF9" i="11"/>
  <c r="Z9" i="11"/>
  <c r="AR25" i="7"/>
  <c r="V9" i="11"/>
  <c r="S9" i="11"/>
  <c r="AA9" i="11"/>
  <c r="AO39" i="7"/>
  <c r="AO11" i="7" s="1"/>
  <c r="M9" i="11"/>
  <c r="P15" i="11" l="1"/>
  <c r="P13" i="11"/>
  <c r="P19" i="11"/>
  <c r="AV39" i="7"/>
  <c r="AE39" i="7"/>
  <c r="T11" i="7"/>
  <c r="AH14" i="11"/>
  <c r="P20" i="11"/>
  <c r="AH18" i="11"/>
  <c r="S39" i="7"/>
  <c r="S11" i="7" s="1"/>
  <c r="Q20" i="11"/>
  <c r="P17" i="11"/>
  <c r="AH15" i="11"/>
  <c r="AH17" i="11"/>
  <c r="AI39" i="7"/>
  <c r="AI11" i="7" s="1"/>
  <c r="X52" i="7"/>
  <c r="Q17" i="11"/>
  <c r="AM39" i="7"/>
  <c r="AM11" i="7" s="1"/>
  <c r="AB52" i="7"/>
  <c r="AA39" i="7"/>
  <c r="AX81" i="7"/>
  <c r="AX76" i="7"/>
  <c r="AH20" i="11"/>
  <c r="AU94" i="7"/>
  <c r="AH13" i="11"/>
  <c r="AH19" i="11"/>
  <c r="AA27" i="7"/>
  <c r="AA26" i="7" s="1"/>
  <c r="AA25" i="7" s="1"/>
  <c r="X28" i="7"/>
  <c r="X27" i="7" s="1"/>
  <c r="X26" i="7" s="1"/>
  <c r="X25" i="7" s="1"/>
  <c r="AH16" i="11"/>
  <c r="AX97" i="7"/>
  <c r="AX78" i="7"/>
  <c r="AX102" i="7"/>
  <c r="AX80" i="7"/>
  <c r="AE11" i="7"/>
  <c r="AU71" i="7"/>
  <c r="AU70" i="7" s="1"/>
  <c r="AH11" i="11"/>
  <c r="AH9" i="11" s="1"/>
  <c r="AX82" i="7"/>
  <c r="AX39" i="7" s="1"/>
  <c r="AX11" i="7" s="1"/>
  <c r="X85" i="7"/>
  <c r="X82" i="7" s="1"/>
  <c r="P18" i="11"/>
  <c r="P16" i="11"/>
  <c r="AQ16" i="11"/>
  <c r="BD43" i="7"/>
  <c r="BD40" i="7" s="1"/>
  <c r="Z39" i="7"/>
  <c r="Z11" i="7" s="1"/>
  <c r="Y25" i="7"/>
  <c r="X71" i="7"/>
  <c r="X70" i="7" s="1"/>
  <c r="P11" i="11"/>
  <c r="Y39" i="7"/>
  <c r="X41" i="7"/>
  <c r="P10" i="11"/>
  <c r="X43" i="7"/>
  <c r="I11" i="7"/>
  <c r="AV9" i="11"/>
  <c r="AN39" i="7"/>
  <c r="AN11" i="7" s="1"/>
  <c r="L9" i="11"/>
  <c r="AJ39" i="7"/>
  <c r="AJ11" i="7" s="1"/>
  <c r="AQ19" i="11"/>
  <c r="BD85" i="7"/>
  <c r="BD82" i="7" s="1"/>
  <c r="AW11" i="7"/>
  <c r="R13" i="11"/>
  <c r="R9" i="11" s="1"/>
  <c r="AC94" i="7"/>
  <c r="AC39" i="7" s="1"/>
  <c r="AC11" i="7" s="1"/>
  <c r="AB94" i="7"/>
  <c r="Q13" i="11"/>
  <c r="Q9" i="11" s="1"/>
  <c r="AG11" i="7"/>
  <c r="W9" i="11"/>
  <c r="AV11" i="7"/>
  <c r="AR11" i="7"/>
  <c r="AD11" i="7"/>
  <c r="AU39" i="7" l="1"/>
  <c r="AU11" i="7" s="1"/>
  <c r="AB39" i="7"/>
  <c r="AB11" i="7" s="1"/>
  <c r="BD39" i="7"/>
  <c r="BD11" i="7" s="1"/>
  <c r="BR11" i="12"/>
  <c r="AA11" i="7"/>
  <c r="AQ9" i="11"/>
  <c r="Y11" i="7"/>
  <c r="X40" i="7"/>
  <c r="X39" i="7" s="1"/>
  <c r="X11" i="7" s="1"/>
  <c r="P9" i="11"/>
</calcChain>
</file>

<file path=xl/comments1.xml><?xml version="1.0" encoding="utf-8"?>
<comments xmlns="http://schemas.openxmlformats.org/spreadsheetml/2006/main">
  <authors>
    <author>Author</author>
  </authors>
  <commentList>
    <comment ref="G13" authorId="0">
      <text>
        <r>
          <rPr>
            <b/>
            <sz val="9"/>
            <color indexed="81"/>
            <rFont val="Tahoma"/>
            <family val="2"/>
          </rPr>
          <t>Author:</t>
        </r>
        <r>
          <rPr>
            <sz val="9"/>
            <color indexed="81"/>
            <rFont val="Tahoma"/>
            <family val="2"/>
          </rPr>
          <t xml:space="preserve">
02 huyện NTM là Tam Đường và Than Uyên </t>
        </r>
      </text>
    </comment>
    <comment ref="H13" authorId="0">
      <text>
        <r>
          <rPr>
            <b/>
            <sz val="9"/>
            <color indexed="81"/>
            <rFont val="Tahoma"/>
            <family val="2"/>
          </rPr>
          <t>Author:</t>
        </r>
        <r>
          <rPr>
            <sz val="9"/>
            <color indexed="81"/>
            <rFont val="Tahoma"/>
            <family val="2"/>
          </rPr>
          <t xml:space="preserve">
02 huyện NTM là Tam Đường và Than Uyên </t>
        </r>
      </text>
    </comment>
    <comment ref="P13" authorId="0">
      <text>
        <r>
          <rPr>
            <b/>
            <sz val="9"/>
            <color indexed="81"/>
            <rFont val="Tahoma"/>
            <family val="2"/>
          </rPr>
          <t>Author:</t>
        </r>
        <r>
          <rPr>
            <sz val="9"/>
            <color indexed="81"/>
            <rFont val="Tahoma"/>
            <family val="2"/>
          </rPr>
          <t xml:space="preserve">
01 huyện</t>
        </r>
      </text>
    </comment>
    <comment ref="Q13" authorId="0">
      <text>
        <r>
          <rPr>
            <b/>
            <sz val="9"/>
            <color indexed="81"/>
            <rFont val="Tahoma"/>
            <family val="2"/>
          </rPr>
          <t>Author:</t>
        </r>
        <r>
          <rPr>
            <sz val="9"/>
            <color indexed="81"/>
            <rFont val="Tahoma"/>
            <family val="2"/>
          </rPr>
          <t xml:space="preserve">
không có huyện nào </t>
        </r>
      </text>
    </comment>
  </commentList>
</comments>
</file>

<file path=xl/comments2.xml><?xml version="1.0" encoding="utf-8"?>
<comments xmlns="http://schemas.openxmlformats.org/spreadsheetml/2006/main">
  <authors>
    <author>Author</author>
  </authors>
  <commentList>
    <comment ref="U19" authorId="0">
      <text>
        <r>
          <rPr>
            <b/>
            <sz val="9"/>
            <color indexed="81"/>
            <rFont val="Tahoma"/>
            <family val="2"/>
          </rPr>
          <t>Tờ trình 428 cua BCSĐ UBND tỉnh bố trí 43.320 trđ</t>
        </r>
      </text>
    </comment>
  </commentList>
</comments>
</file>

<file path=xl/sharedStrings.xml><?xml version="1.0" encoding="utf-8"?>
<sst xmlns="http://schemas.openxmlformats.org/spreadsheetml/2006/main" count="7475" uniqueCount="1931">
  <si>
    <t>TT</t>
  </si>
  <si>
    <t>Danh mục dự án</t>
  </si>
  <si>
    <t>Năng lực thiết kế</t>
  </si>
  <si>
    <t>Thời gian KC-HT</t>
  </si>
  <si>
    <t>Quyết định đầu tư</t>
  </si>
  <si>
    <t>KH đầu tư trung hạn giai đoạn 2021-2025</t>
  </si>
  <si>
    <t>Khối lượng thực hiện đã nghiệm thu A-B Từ khởi công đến 31/12/2022</t>
  </si>
  <si>
    <t>Ghi chú</t>
  </si>
  <si>
    <t>Số quyết định ngày, tháng, năm ban hành</t>
  </si>
  <si>
    <t xml:space="preserve">TMĐT </t>
  </si>
  <si>
    <t>Tổng số (tất cả các nguồn vốn)</t>
  </si>
  <si>
    <t>Trong đó:</t>
  </si>
  <si>
    <t>NSTW</t>
  </si>
  <si>
    <t>NSĐP</t>
  </si>
  <si>
    <t>Nguồn vốn huy động</t>
  </si>
  <si>
    <t>TỔNG SỐ</t>
  </si>
  <si>
    <t>A</t>
  </si>
  <si>
    <t>CHƯƠNG TRÌNH MTQG XÂY DỰNG NÔNG THÔN MỚI</t>
  </si>
  <si>
    <t>1</t>
  </si>
  <si>
    <t>2</t>
  </si>
  <si>
    <t>B</t>
  </si>
  <si>
    <t>CHƯƠNG TRÌNH MỤC TIÊU QUỐC GIA PHÁT TRIỂN KINH TẾ - XÃ HỘI VÙNG ĐỒNG BÀO DÂN TỘC THIỂU SỐ VÀ MIỀN NÚI</t>
  </si>
  <si>
    <t>CHƯƠNG TRÌNH MTQG GIẢM NGHÈO BỀN VỮNG</t>
  </si>
  <si>
    <t>C</t>
  </si>
  <si>
    <t>ĐVT: Triệu đồng</t>
  </si>
  <si>
    <t>Năm 2022</t>
  </si>
  <si>
    <t>Giải ngân</t>
  </si>
  <si>
    <t xml:space="preserve">Địa điểm XD </t>
  </si>
  <si>
    <t>Năm 2023</t>
  </si>
  <si>
    <t>Kế hoạch vốn MTQG giao năm 2022</t>
  </si>
  <si>
    <t>Kế hoạch vốn MTQG giao năm 2023</t>
  </si>
  <si>
    <t>Rà soát danh mục theo TTr 2141/TTr-UBND ngày 23/6/2022</t>
  </si>
  <si>
    <t>Danh mục nằm trong tờ trình 2141 (Đánh dấu X)</t>
  </si>
  <si>
    <t>Danh mục không nằm trong Tờ trình 2141 (Đánh dấu X)</t>
  </si>
  <si>
    <t>(Kèm theo Công văn số             /SKHĐT-KTN ngày   /02/2023 của Sở Kế hoạch và Đầu tư)</t>
  </si>
  <si>
    <t>TỔNG HỢP CÁC DANH MỤC DỰ ÁN CHƯA PHÊ DUYỆT THUỘC CÁC CHƯƠNG TRÌNH MỤC TIÊU QUỐC GIA</t>
  </si>
  <si>
    <t>Dự án 1</t>
  </si>
  <si>
    <t>I</t>
  </si>
  <si>
    <t>Thành phố Lai Châu</t>
  </si>
  <si>
    <t>Xã Sùng Phài</t>
  </si>
  <si>
    <t>x</t>
  </si>
  <si>
    <t>II</t>
  </si>
  <si>
    <t>Dự án 2</t>
  </si>
  <si>
    <t>2022-2024</t>
  </si>
  <si>
    <t>III</t>
  </si>
  <si>
    <t>Nội dung số 02, tiểu dự án 2, dự án 3</t>
  </si>
  <si>
    <t>IV</t>
  </si>
  <si>
    <t>V</t>
  </si>
  <si>
    <t>Tiểu dự án 1, dự án 5</t>
  </si>
  <si>
    <t>Dự án 6</t>
  </si>
  <si>
    <t>VI</t>
  </si>
  <si>
    <t>VII</t>
  </si>
  <si>
    <t>Dự án 7</t>
  </si>
  <si>
    <t>VIII</t>
  </si>
  <si>
    <t>Tiểu dự án 1, dự án 9</t>
  </si>
  <si>
    <t>IX</t>
  </si>
  <si>
    <t>Tiểu dự án 2, dự án 10</t>
  </si>
  <si>
    <t>I.1</t>
  </si>
  <si>
    <t>II.1</t>
  </si>
  <si>
    <t>VI.1</t>
  </si>
  <si>
    <t>3</t>
  </si>
  <si>
    <t>4</t>
  </si>
  <si>
    <t>xã San Thàng</t>
  </si>
  <si>
    <t>2023-2025</t>
  </si>
  <si>
    <t>5</t>
  </si>
  <si>
    <t>Nội dung 2: Hỗ trợ nhà ở</t>
  </si>
  <si>
    <t>2024-2024</t>
  </si>
  <si>
    <t>I.2</t>
  </si>
  <si>
    <t>Huyện Than Uyên</t>
  </si>
  <si>
    <t>IV.1</t>
  </si>
  <si>
    <t>Đường giao thông và hệ thống thoát nước bản Tả Chải</t>
  </si>
  <si>
    <t>2024-2025</t>
  </si>
  <si>
    <t>Đường giao thông và hệ thống thoát nước bản Suối Thầu</t>
  </si>
  <si>
    <t>Xã Mường Cang</t>
  </si>
  <si>
    <t>Xã Mường Than</t>
  </si>
  <si>
    <t>Xã Tà Hừa</t>
  </si>
  <si>
    <t>I.3</t>
  </si>
  <si>
    <t>Huyện Tân Uyên</t>
  </si>
  <si>
    <t>II.2</t>
  </si>
  <si>
    <t>Xã Tà Mung</t>
  </si>
  <si>
    <t>III.3</t>
  </si>
  <si>
    <t>IV.2</t>
  </si>
  <si>
    <t>Xã Mường Kim</t>
  </si>
  <si>
    <t>Xã Ta Gia</t>
  </si>
  <si>
    <t>Xã Pha Mu</t>
  </si>
  <si>
    <t>Xã Khoen On</t>
  </si>
  <si>
    <t>Xã Phúc Than</t>
  </si>
  <si>
    <t>Xã Hua Nà</t>
  </si>
  <si>
    <t>6</t>
  </si>
  <si>
    <t>7</t>
  </si>
  <si>
    <t>8</t>
  </si>
  <si>
    <t>9</t>
  </si>
  <si>
    <t>10</t>
  </si>
  <si>
    <t>11</t>
  </si>
  <si>
    <t>12</t>
  </si>
  <si>
    <t>13</t>
  </si>
  <si>
    <t>14</t>
  </si>
  <si>
    <t>15</t>
  </si>
  <si>
    <t>16</t>
  </si>
  <si>
    <t>17</t>
  </si>
  <si>
    <t>IV.3</t>
  </si>
  <si>
    <t>V.1</t>
  </si>
  <si>
    <t>V.2</t>
  </si>
  <si>
    <t>V.3</t>
  </si>
  <si>
    <t>VI.2</t>
  </si>
  <si>
    <t>VI.3</t>
  </si>
  <si>
    <t>III.1</t>
  </si>
  <si>
    <t>III.2</t>
  </si>
  <si>
    <t>18</t>
  </si>
  <si>
    <t>19</t>
  </si>
  <si>
    <t>20</t>
  </si>
  <si>
    <t>21</t>
  </si>
  <si>
    <t>22</t>
  </si>
  <si>
    <t>23</t>
  </si>
  <si>
    <t>24</t>
  </si>
  <si>
    <t>25</t>
  </si>
  <si>
    <t>26</t>
  </si>
  <si>
    <t>27</t>
  </si>
  <si>
    <t>28</t>
  </si>
  <si>
    <t>29</t>
  </si>
  <si>
    <t>30</t>
  </si>
  <si>
    <t>31</t>
  </si>
  <si>
    <t>32</t>
  </si>
  <si>
    <t>33</t>
  </si>
  <si>
    <t>34</t>
  </si>
  <si>
    <t>35</t>
  </si>
  <si>
    <t>36</t>
  </si>
  <si>
    <t>Nâng cấp đường sản xuất vùng chè bản Huổi Hằm xã Mường Cang</t>
  </si>
  <si>
    <t>Mở mới tuyến mương bản Muông xã Mường Cang</t>
  </si>
  <si>
    <t>Đường nội đồng bản Lun 1 xã Tà Mung</t>
  </si>
  <si>
    <t>Thủy lợi Hô Ta - Pá Liềng xã Tà Mung</t>
  </si>
  <si>
    <t>Đường sản xuất bản Nà Then xã Mường Kim</t>
  </si>
  <si>
    <t>Nâng cấp đường bê tông Pá Khoang đi Pa Chí Tấu</t>
  </si>
  <si>
    <t>Nâng cấp, sửa chữa thủy lợi Hua Chít - Cáp Na 2 xã Tà Hừa</t>
  </si>
  <si>
    <t>Mở mới đường sản xuất vùng chè và cây ăn quả Noong Ma nối tiếp xã Tà Hừa - Ta Gia</t>
  </si>
  <si>
    <t>Xã Tà Hừa - Ta Gia</t>
  </si>
  <si>
    <t>Đường nội đồng Tạng Phát bản Cáp Na 1 xã Tà Hừa</t>
  </si>
  <si>
    <t>Đường sản xuất vùng chè, cây ăn quả Pù Cha, Cáp Na 1, 2, 3 xã Tà Hừa</t>
  </si>
  <si>
    <t>Xây dựng cống, rãnh thoát nước đường sản xuất Pu Cay, Huổi Bắc xã Pha Mu</t>
  </si>
  <si>
    <t>Đường sản xuất từ bản Hô Than đi khu vực canh tác thảo quả, sơn tra xã Mường Than</t>
  </si>
  <si>
    <t>Làm mới đường nội đồng bản Noong Quang xã Khoen On</t>
  </si>
  <si>
    <t>Đường ra khu sản xuất Huổi Mòn xã Kheon On</t>
  </si>
  <si>
    <t>Đường nội đồng Hua Mùi xã Khoen On</t>
  </si>
  <si>
    <t>Nâng cấp kênh mương thủy lợi bản Noong Thăng, Che Bó xã Phúc Than</t>
  </si>
  <si>
    <t>Trường tiểu học Tà Mung</t>
  </si>
  <si>
    <t>Nhà văn hóa bản Che Bó, xã Phúc Than</t>
  </si>
  <si>
    <t>Nhà văn hóa bản Tu San xã Tà Mung</t>
  </si>
  <si>
    <t>Nhà văn hóa bản Lun 2 xã Tà Mung</t>
  </si>
  <si>
    <t>Nhà Văn hóa bản Mùi 1, xã Khoen On</t>
  </si>
  <si>
    <t>Nhà Văn hóa bản Mùi 2, xã Khoen On</t>
  </si>
  <si>
    <t>22-24</t>
  </si>
  <si>
    <t>I.4</t>
  </si>
  <si>
    <t>Huyện Tam Đường</t>
  </si>
  <si>
    <t>51 hộ</t>
  </si>
  <si>
    <t>III.4</t>
  </si>
  <si>
    <t>Xã Mường Khoa</t>
  </si>
  <si>
    <t>Xã Nậm Sỏ</t>
  </si>
  <si>
    <t>Xã Nậm Cần</t>
  </si>
  <si>
    <t>Xã Hố Mít</t>
  </si>
  <si>
    <t>TT Tân Uyên</t>
  </si>
  <si>
    <t>Xã Trung Đồng</t>
  </si>
  <si>
    <t>IV.4</t>
  </si>
  <si>
    <t>V.4</t>
  </si>
  <si>
    <t>22-23</t>
  </si>
  <si>
    <t>VI.4</t>
  </si>
  <si>
    <t>0,7 Km</t>
  </si>
  <si>
    <t>Xã Tà Mít</t>
  </si>
  <si>
    <t>1,2 Km</t>
  </si>
  <si>
    <t>Công trình NSH bản Nà Nọi; bản Hô Be thị trấn Tân Uyên</t>
  </si>
  <si>
    <t>260 hộ</t>
  </si>
  <si>
    <t>22-25</t>
  </si>
  <si>
    <t>II.3</t>
  </si>
  <si>
    <t>Đường giao thông nội đồng tổ 24</t>
  </si>
  <si>
    <t>23-25</t>
  </si>
  <si>
    <t>Đường giao thông nội bản Hô Be</t>
  </si>
  <si>
    <t>0,5 Km</t>
  </si>
  <si>
    <t>Đường nội đồng bản Đán Tuyển</t>
  </si>
  <si>
    <t>Nhà lớp học 01 phòng Mầm non + các hạng mục phụ trợ bản Hô Ít</t>
  </si>
  <si>
    <t>1 NLH</t>
  </si>
  <si>
    <t>Thủy lợi bản Chạm Cả</t>
  </si>
  <si>
    <t>42,1 Ha</t>
  </si>
  <si>
    <t>Thủy lợi bản Nà Nọi</t>
  </si>
  <si>
    <t>83,5 Ha</t>
  </si>
  <si>
    <t>Thủy lợi bản Hô Be</t>
  </si>
  <si>
    <t>38,9 Ha</t>
  </si>
  <si>
    <t>CNSH bản Hô Cả</t>
  </si>
  <si>
    <t>192 hộ</t>
  </si>
  <si>
    <t>CNSH bản Tho Ló</t>
  </si>
  <si>
    <t>174 hộ</t>
  </si>
  <si>
    <t>CNSH Hô Ít</t>
  </si>
  <si>
    <t>123 hộ</t>
  </si>
  <si>
    <t>Nước sinh hoạt bản Hua Ngò</t>
  </si>
  <si>
    <t>42 hộ</t>
  </si>
  <si>
    <t>CNSH Ngam Ca</t>
  </si>
  <si>
    <t>110 hộ</t>
  </si>
  <si>
    <t>Nâng cấp sửa chữa rãnh thoát nước bên đường nội bản Pá Ngùa</t>
  </si>
  <si>
    <t>0,2 Km</t>
  </si>
  <si>
    <t>Trường tiểu học xã Nậm Sỏ</t>
  </si>
  <si>
    <t>Nhà văn hoá bản Hua Cưởm 1, xã Trung Đồng</t>
  </si>
  <si>
    <t>Nhà văn hoá bản Hua Ít, xã Nậm Sỏ</t>
  </si>
  <si>
    <t>Nhà văn hóa bản Hua Cần, xã Nậm Cần</t>
  </si>
  <si>
    <t>Nhà văn hóa Tổ dân phố 24, thị trấn Tân Uyên</t>
  </si>
  <si>
    <t>Xã Bản Bo</t>
  </si>
  <si>
    <t>III.5</t>
  </si>
  <si>
    <t>Huyện Phong Thổ</t>
  </si>
  <si>
    <t>Xã Giang Ma</t>
  </si>
  <si>
    <t>Xã Bản Hon</t>
  </si>
  <si>
    <t>Xã Nùng Nàng</t>
  </si>
  <si>
    <t>Xã Tả Lèng</t>
  </si>
  <si>
    <t>xã Khun Há</t>
  </si>
  <si>
    <t>VIII.1</t>
  </si>
  <si>
    <t>I.5</t>
  </si>
  <si>
    <t>Tiểu dự án 1, dự án 4</t>
  </si>
  <si>
    <t>Xã Bình Lư</t>
  </si>
  <si>
    <t>IV.5</t>
  </si>
  <si>
    <t>0,5km</t>
  </si>
  <si>
    <t>VIII.2</t>
  </si>
  <si>
    <t>Huyện Sìn Hồ</t>
  </si>
  <si>
    <t>Đường trục bản Nà Can; bản Phiêng Hoi; Đường ngõ bản các bản xã Bản Bo (Hua Sẳng; Nậm Phát; Cò Nọt Mông; Nà Khuy; Phiêng Tiên; Nà Út; Nà Can); Đường nội đồng các bản xã Bản Bo (Hua Sẳng; Nậm Phát; Cò Nọt Mông; Nà Khuy: Phiêng Tiên; Hợp Nhất; Nà Can)</t>
  </si>
  <si>
    <t>Xây cầu bản BTCT qua suối bản Ma Sao Phìn cao, bản Thèn Thầu</t>
  </si>
  <si>
    <t>Xã Khun Há</t>
  </si>
  <si>
    <t>Đường trục bản Tẩn Phù Nhiêu, Suối Thầu; Đường nội đồng bản Nà Bỏ, Cốc Pa</t>
  </si>
  <si>
    <t>Xã Bản Giang</t>
  </si>
  <si>
    <t>Đường nội đồng các bản Ma Sao Phìn Thấp, Sàn Phàng Thấp, đường trục bản Ngài Thầu Thấp  + rãnh thoát nước</t>
  </si>
  <si>
    <t>Đường từ bản Phìn Ngan Xin Chải đến trung tâm xã Tả Lèng</t>
  </si>
  <si>
    <t>Đường từ bản Giang Ma và bản Sin Câu đến trung tâm xã Giang Ma</t>
  </si>
  <si>
    <t>Hỗ trợ đầu tư bảo tồn làng, bản văn hóa truyền thống tiêu biểu của các dân tộc thiểu số Dân tộc Lự (Bản Thẳm, xã Bản Hon, huyện Tam Đường)</t>
  </si>
  <si>
    <t>VI.5</t>
  </si>
  <si>
    <t>Nâng cấp đường trục bản Bản Thẳm, xã Bản Hon</t>
  </si>
  <si>
    <t>0,8km</t>
  </si>
  <si>
    <t>Nâng cấp đường trục + hệ thống thoát nước Bản Thẳm</t>
  </si>
  <si>
    <t>Đường ngõ bản, đường nội đồng, hệ thống rãnh thoát nước bản Đông Pao2</t>
  </si>
  <si>
    <t>3,5km</t>
  </si>
  <si>
    <t>Thủy Lợi Nậm Đeng bản Bãi Trâu</t>
  </si>
  <si>
    <t>Thủy lợi Huổi ít bản Đông Pao 2</t>
  </si>
  <si>
    <t>13ha</t>
  </si>
  <si>
    <t>Thủy lợi Đông Pao 2</t>
  </si>
  <si>
    <t>7 ha</t>
  </si>
  <si>
    <t>Thủy lợi Tỳ Sàng bản Đông Pao 2</t>
  </si>
  <si>
    <t>8 ha</t>
  </si>
  <si>
    <t>Xây dựng Kè bê tông nhà Văn hoá bản Đông Pao 2</t>
  </si>
  <si>
    <t>0,04 km</t>
  </si>
  <si>
    <t>Công trình nhà văn hóa bản Phiêng Pẳng xã Bản Bo</t>
  </si>
  <si>
    <t>120m2</t>
  </si>
  <si>
    <t>Xây dựng mới nhà văn hoá và các công trình phụ trợ bản Bãi Trâu</t>
  </si>
  <si>
    <t>I.6</t>
  </si>
  <si>
    <t>I.7</t>
  </si>
  <si>
    <t>Huyện Nậm Nhùn</t>
  </si>
  <si>
    <t>Cấp tỉnh thực hiện</t>
  </si>
  <si>
    <t>*</t>
  </si>
  <si>
    <t>Ban QLDA đầu tư xây dựng các công trình NN&amp;PTNT</t>
  </si>
  <si>
    <t>43 hộ</t>
  </si>
  <si>
    <t>NSH bản Hô Ta, bản Mở, Đán Tọ, bản Pá Liềng xã Tà Mung, huyện Than Uyên</t>
  </si>
  <si>
    <t>Nâng cấp, sửa chữa NSH bản Nậm Lọ, xã Can Hồ, huyện Mường Tè</t>
  </si>
  <si>
    <t>NSH bản Đắc xã Hua Nà, huyện Than Uyên</t>
  </si>
  <si>
    <t>Nâng cấp, sửa chữa NSH Nhù Te, La Ú Cò xã Ka Lăng, huyện Mường Tè</t>
  </si>
  <si>
    <t>Nước sinh hoạt bản Ứ Ma; sửa chữa NSH tập trung các bản Nhú Ma, Tân Biên, Hà Xi  xã Pa Ủ, huyện Mường Tè</t>
  </si>
  <si>
    <t>Cấp huyện thực hiện</t>
  </si>
  <si>
    <t>Huyện Mường Tè</t>
  </si>
  <si>
    <t>I.8</t>
  </si>
  <si>
    <t>II.4</t>
  </si>
  <si>
    <t>II.5</t>
  </si>
  <si>
    <t>II.6</t>
  </si>
  <si>
    <t>II.7</t>
  </si>
  <si>
    <t>II.8</t>
  </si>
  <si>
    <t>III.8</t>
  </si>
  <si>
    <t>Xã Ka Lăng</t>
  </si>
  <si>
    <t>IV.8</t>
  </si>
  <si>
    <t>Xã Thu Lũm</t>
  </si>
  <si>
    <t>Xã Tá Bạ</t>
  </si>
  <si>
    <t>Xã Mù Cả</t>
  </si>
  <si>
    <t>2,5km</t>
  </si>
  <si>
    <t>Xã Pa Ủ</t>
  </si>
  <si>
    <t>Xã Pa Vệ Sủ</t>
  </si>
  <si>
    <t>Xã Nậm Khao</t>
  </si>
  <si>
    <t>Xã Can Hồ</t>
  </si>
  <si>
    <t>Xã Vàng San</t>
  </si>
  <si>
    <t>1,2km</t>
  </si>
  <si>
    <t>Đường giao thông từ bản Pa Thắng đi A Chè</t>
  </si>
  <si>
    <t>8,24 km</t>
  </si>
  <si>
    <t>24-25</t>
  </si>
  <si>
    <t>Đường giao thông Nậm Lằn - bản Nhù Cả</t>
  </si>
  <si>
    <t>5 km</t>
  </si>
  <si>
    <t>Thủy lợi Mò Kho, bản Tù Nạ</t>
  </si>
  <si>
    <t>14 ha</t>
  </si>
  <si>
    <t>Thủy lợi Cá Xú Ló Cá, bản Là Pê</t>
  </si>
  <si>
    <t>15 ha</t>
  </si>
  <si>
    <t>Nâng cấp, sửa chữa các công trình thủy lợi nhỏ, xã Tá Bạ</t>
  </si>
  <si>
    <t>35 ha</t>
  </si>
  <si>
    <t>Thủy lợi Bãi Danh, bản Ngà Chồ</t>
  </si>
  <si>
    <t>Xã Tà Tổng</t>
  </si>
  <si>
    <t>Nâng cấp, sửa chữa các công trình thủy lợi nhỏ, xã Nậm Khao</t>
  </si>
  <si>
    <t>Đường giao thông nông thôn phục vụ sản xuất bản Phìn Khò xã Bum Tở</t>
  </si>
  <si>
    <t>Xã Bum Tở</t>
  </si>
  <si>
    <t>2 km</t>
  </si>
  <si>
    <t>Đường giao thông nông thôn phục vụ sản xuất các bản (Nà Phày, Vàng San, Pắc Pạ) xã Vàng San</t>
  </si>
  <si>
    <t>3 km</t>
  </si>
  <si>
    <t>Đường giao thông nông thôn phục vụ sản xuất bản Pắc Ma</t>
  </si>
  <si>
    <t>Xã Mường   Tè</t>
  </si>
  <si>
    <t>1 km</t>
  </si>
  <si>
    <t>Thủy lợi Pắc Ma</t>
  </si>
  <si>
    <t>'Xã Mường Tè</t>
  </si>
  <si>
    <t>Cứng hóa từ bản Nhóm Pố - Vạ Pù đến trung tâm xã Tá Bạ</t>
  </si>
  <si>
    <t>14 km</t>
  </si>
  <si>
    <t>Trường Phổ thông dân tộc bán trú TH&amp;THCS Nậm Khao</t>
  </si>
  <si>
    <t>Nậm Khao</t>
  </si>
  <si>
    <t>Trường Phổ thông dân tộc bán trú THCS Pa Vệ Sủ</t>
  </si>
  <si>
    <t>V.8</t>
  </si>
  <si>
    <t>Trường Phổ thông dân tộc bán trú TH&amp;THCS Can Hồ</t>
  </si>
  <si>
    <t xml:space="preserve">Trường Phổ thông dân tộc bán trú TH&amp;THCS Tá Bạ </t>
  </si>
  <si>
    <t>Trường Phổ thông dân tộc bán trú Tiểu học Mù Cả</t>
  </si>
  <si>
    <t>Trường Phổ thông dân tộc bán trú tiểu học Pa Ủ</t>
  </si>
  <si>
    <t>Hỗ trợ đầu tư bảo tồn làng, bản văn hóa truyền thống tiêu biểu của các dân tộc thiểu số</t>
  </si>
  <si>
    <t>Dân tộc Si La (Bản Seo Hai, xã Can Hồ, huyện Mường Tè)</t>
  </si>
  <si>
    <t>01 làng</t>
  </si>
  <si>
    <t>Nhà văn hóa Bản U Na, xã Tà Tổng</t>
  </si>
  <si>
    <t>1 NVH</t>
  </si>
  <si>
    <t>Nhà văn hóa Bản A Mé, xã Tà Tổng</t>
  </si>
  <si>
    <t>Nhà văn hóa Bản Tia Ma Mủ, xã Tà Tổng</t>
  </si>
  <si>
    <t>Nhà văn hóa Bản Là Si, xã Thu Lũm</t>
  </si>
  <si>
    <t>Nhà văn hóa Bản Ứ Ma, xã Pa Ủ</t>
  </si>
  <si>
    <t>VI.8</t>
  </si>
  <si>
    <t>VIII.3</t>
  </si>
  <si>
    <t>VIII.4</t>
  </si>
  <si>
    <t>Sửa chữa, nâng cấp đường giao thông nội bản Nậm Xuổng + Nậm Sẻ xã Vàng San</t>
  </si>
  <si>
    <t>1,7km</t>
  </si>
  <si>
    <t>Đường giao thông nội bản Nậm Củm xã Bum Nưa</t>
  </si>
  <si>
    <t>Xã Bum Nưa</t>
  </si>
  <si>
    <t>1,5km</t>
  </si>
  <si>
    <t>Sửa chữa, nâng cấp đường giao thông nội bản A Mại</t>
  </si>
  <si>
    <t>1km</t>
  </si>
  <si>
    <t>Cấp điện sinh hoạt dân cư bản Nậm Xuổng xã Vàng San</t>
  </si>
  <si>
    <t>72 Hộ</t>
  </si>
  <si>
    <t>Sửa chữa, nâng cấp TL Nậm Hạ A bản Nậm Hạ+Sì Thâu Chải</t>
  </si>
  <si>
    <t>25Ha</t>
  </si>
  <si>
    <t>Sửa chữa, nâng cấp TL Seo Hai bản Seo Hai</t>
  </si>
  <si>
    <t>15Ha</t>
  </si>
  <si>
    <t>Sửa chữa, nâng cấp thủy lợi Lắng Phíu</t>
  </si>
  <si>
    <t>Nâng cấp thủy lợi Xám Láng</t>
  </si>
  <si>
    <t>5,5Ha</t>
  </si>
  <si>
    <t>Sửa chữa, nâng cấp TL đầu bản Nậm Xuổng</t>
  </si>
  <si>
    <t>4,57Ha</t>
  </si>
  <si>
    <t>Kè bảo vệ khu dân cư bản A Mại</t>
  </si>
  <si>
    <t>200m</t>
  </si>
  <si>
    <t>Kè bảo vệ mặt bằng cho khu dân cư bản Sì Thâu Chải</t>
  </si>
  <si>
    <t>Bổ sung, nâng cấp các công trình phụ trợ các đơn vị trường huyện Mường Tè</t>
  </si>
  <si>
    <t>9 phòng</t>
  </si>
  <si>
    <t>Xây dựng, sửa chữa, nâng cấp nhà sinh hoạt cộng đồng các bản huyện Mường Tè</t>
  </si>
  <si>
    <t>Nội dung 1: Hỗ trợ đất ở</t>
  </si>
  <si>
    <t>Nội dung 3: Hỗ trợ đất sản xuất</t>
  </si>
  <si>
    <t>Nước sinh hoạt Diền Thàng, xã Tả Ngảo</t>
  </si>
  <si>
    <t>Xã Tả Ngảo</t>
  </si>
  <si>
    <t>80 hộ</t>
  </si>
  <si>
    <t>III.6</t>
  </si>
  <si>
    <t>III.7</t>
  </si>
  <si>
    <t>Huyện Sìn Hồ (Dự kiến thực hiện trồng 20 ha Sâm lai châu (03 dự án) tại các xã Sà Dề Phìn, Phăng Sô Lin, Tả Ngảo, Tủa Sín Chải,  Làng Mô, Tả Phìn, Thị trấn Sìn Hồ)</t>
  </si>
  <si>
    <t>IV.6</t>
  </si>
  <si>
    <t>Cụm thủy lợi (Ná Co Khết – Tà Pả; Nậm Pán; Ná Náy bản Na Sái; Ná Uốn; Ná Lạp), xã Noong Hẻo</t>
  </si>
  <si>
    <t>Đường trung tâm xã đến bản Ka Sin Chải</t>
  </si>
  <si>
    <t>Thủy lợi bản Tìa Khí</t>
  </si>
  <si>
    <t>Thủy lợi Hồ Sì pán 1+2 bản Hồ Sì Pán</t>
  </si>
  <si>
    <t>Thủy lợi Chờ Sang Tê</t>
  </si>
  <si>
    <t>NC, SC thủy lợi Pề Sì Ngài</t>
  </si>
  <si>
    <t>Thủy lợi Nề Cu Chỉa bản Căn Tỷ 1</t>
  </si>
  <si>
    <t>Thủy lợi bản Pá Pha - Hua Pha</t>
  </si>
  <si>
    <t>Nâng cấp đường từ tỉnh lộ 128 đến TT xã Sà Dề Phìn</t>
  </si>
  <si>
    <t>Nâng cấp đường từ tỉnh lộ 129 đến TT xã Tả Phìn</t>
  </si>
  <si>
    <t>Đường Ngã ba Nậm Ngá đến trung tâm xã Nậm Hăn</t>
  </si>
  <si>
    <t>Kiên cố hóa đường đến trung tâm xã Căn Co, Nậm Cuổi</t>
  </si>
  <si>
    <t>IV.7</t>
  </si>
  <si>
    <t>Xã Noong Hẻo</t>
  </si>
  <si>
    <t>Xã Tủa Sin Chải</t>
  </si>
  <si>
    <t>Xã Ma Quai</t>
  </si>
  <si>
    <t>Xã Tả Phìn</t>
  </si>
  <si>
    <t>Cụm thủy lợi bản Na Sái, Ta Pưn..., xã Noong Hẻo</t>
  </si>
  <si>
    <t>40ha</t>
  </si>
  <si>
    <t>NC Đường Ha Vu Chứ - Chinh Chu Phìn</t>
  </si>
  <si>
    <t>V.5</t>
  </si>
  <si>
    <t>V.6</t>
  </si>
  <si>
    <t>V.7</t>
  </si>
  <si>
    <t>Trường trung học cơ sở Nậm Cuổi</t>
  </si>
  <si>
    <t>Xã Nậm Cuổi</t>
  </si>
  <si>
    <t>VI.6</t>
  </si>
  <si>
    <t>VI.7</t>
  </si>
  <si>
    <t>Bảo tồn phát huy giá trị văn hóa truyền thống tốt đẹp của các dân tộc thiểu số gắn với phát triển du lịch, huyện Sìn Hồ</t>
  </si>
  <si>
    <t xml:space="preserve">Nâng cấp, sửa chữa đường giao thông đến điểm di dân cư bản Nậm Tần Xá, xã Pa Tần </t>
  </si>
  <si>
    <t>Đường nội bản Nậm Tần Xá</t>
  </si>
  <si>
    <t>Công trình công cộng điểm di dân cư bản Nậm Tần Xá xã Pa Tần huyện Sìn Hồ</t>
  </si>
  <si>
    <t>Ban QLDA đầu tư xây dựng các công trình Dân dụng và Công nghiệp</t>
  </si>
  <si>
    <t>Trạm Y Tế xã Ma Quai</t>
  </si>
  <si>
    <t>Cải tạo, sửa chữa trạm y tế xã Tủa Sín Chải</t>
  </si>
  <si>
    <t>Cải tạo, sửa chữa trạm y tế xã Tả Ngảo</t>
  </si>
  <si>
    <t>Cải tạo, sửa chữa trạm y tế xã Khoen On</t>
  </si>
  <si>
    <t>Cải tạo, sửa chữa trạm y tế xã Nậm Cuổi</t>
  </si>
  <si>
    <t>Nước sinh hoạt bản Huổi Van xã Nậm Hàng</t>
  </si>
  <si>
    <t>Nước sinh hoạt bản Ma Sang</t>
  </si>
  <si>
    <t>Hua Bum</t>
  </si>
  <si>
    <t>Nậm Ban</t>
  </si>
  <si>
    <t>Nâng cấp đường giao thông từ bản Lồng Ngài đến bản Nậm Lay xã Nậm Hàng</t>
  </si>
  <si>
    <t>Thủy lợi bản Nậm Tảng, xã Hua Bum</t>
  </si>
  <si>
    <t>Trường Phổ thông dân tộc bán trú THCS Nậm Pì</t>
  </si>
  <si>
    <t>Đường đi khu sản xuất bản Táng Ngá, xã Nậm Chà</t>
  </si>
  <si>
    <t>Nâng cấp, mở rộng đường từ trung tâm xã Nậm Ban đi Nậm Nó 1 - Ao Trâu, xã Trung Chải</t>
  </si>
  <si>
    <t>Bổ sung cơ sở vật chất trường Mầm non xã Nậm Pì</t>
  </si>
  <si>
    <t>Nâng cấp đường giao thông bản Huổi Dạo - Pá Chà</t>
  </si>
  <si>
    <t>Nậm Hàng</t>
  </si>
  <si>
    <t>Nậm Chà</t>
  </si>
  <si>
    <t>Đường đi khu sản xuất từ bản Táng Ngá đi Huổi Só</t>
  </si>
  <si>
    <t>Đường giao thông từ bản Pa Cheo đến nhóm Dền Thàng</t>
  </si>
  <si>
    <t>Thủy lợi nhóm Dúa Vàng bản Pề Ngài 2, xã Nậm Pì</t>
  </si>
  <si>
    <t>Nậm Pì</t>
  </si>
  <si>
    <t>Chợ Nậm Ban</t>
  </si>
  <si>
    <t>Cầu treo dân sinh nhóm Dền Thàng bản Pa Cheo</t>
  </si>
  <si>
    <t>Cứng hóa đường từ bản Ma Sang đi Nậm Sập</t>
  </si>
  <si>
    <t>Cứng hóa đường nội bản Nậm Vời</t>
  </si>
  <si>
    <t>Đường giao thông đi khu sản xuất bản Pá Sập, xã Nậm Pì</t>
  </si>
  <si>
    <t>Thủy lợi Huổi Van</t>
  </si>
  <si>
    <t>Thủy lợi bản Nậm Nghẹ, xã Hua Bum</t>
  </si>
  <si>
    <t>Thủy lợi bản Nậm Cười, xã Hua Bum</t>
  </si>
  <si>
    <t>Bổ sung cơ sở vật chất trường Mầm non trung tâm xã Nậm Ban</t>
  </si>
  <si>
    <t>Nhà lớp học điểm trường TH Pá Sập</t>
  </si>
  <si>
    <t>Điểm Trường bản Nậm Cười - Trường MN xã Hua Bum</t>
  </si>
  <si>
    <t>Điểm Trường bản Nậm Cười - PTDTBT TH xã Hua Bum</t>
  </si>
  <si>
    <t>Nâng cấp, sửa chữa nước sinh hoạt bản Táng Ngá</t>
  </si>
  <si>
    <t>Nước sinh hoạt bản Nậm Cười xã Hua Bum</t>
  </si>
  <si>
    <t>Nâng cấp, sửa chữa nước sinh hoạt bản Pa Cheo</t>
  </si>
  <si>
    <t>Rãnh thoát nước bản Nậm Nó 1</t>
  </si>
  <si>
    <t>Trung Chải</t>
  </si>
  <si>
    <t>STT</t>
  </si>
  <si>
    <t>Chương trình MTQG giảm nghèo bền vững</t>
  </si>
  <si>
    <t>Sở Lao động - Thương binh và Xã hội</t>
  </si>
  <si>
    <t>Dự án. tiểu dự án/Đơn vị thực hiện</t>
  </si>
  <si>
    <t>Tổng cộng 3 chương trình</t>
  </si>
  <si>
    <t>Chương trình MTQG xây dựng nông thôn mới năm 2021, 2022</t>
  </si>
  <si>
    <t>Tiểu dự án 1</t>
  </si>
  <si>
    <t>Dự án 4</t>
  </si>
  <si>
    <t>Tiểu dự án 3</t>
  </si>
  <si>
    <t>Chương trình MTQG phát triển kinh tế - xã hội vùng đồng bào dân tộc thiểu số và miền núi</t>
  </si>
  <si>
    <t>Sở Thông tin và truyền thông</t>
  </si>
  <si>
    <t>Các dự án chưa phê duyệt</t>
  </si>
  <si>
    <t>Đường ngõ bản phiêng Pẳng xã Bản Bo</t>
  </si>
  <si>
    <t>0,4Km</t>
  </si>
  <si>
    <t>Tu sửa mương thủy lợi Bản Thẳm</t>
  </si>
  <si>
    <t>Xã Hoang Thèn</t>
  </si>
  <si>
    <t>Xã Sin Suối Hồ</t>
  </si>
  <si>
    <t>Xã Pa Vây Sử</t>
  </si>
  <si>
    <t>Xã Vàng Ma Chải</t>
  </si>
  <si>
    <t>Xã Mù Sang</t>
  </si>
  <si>
    <t>Nâng cấp, cải tạo các công trình đường GTNT: Trung tâm chợ - bản Phố Vây và đường từ bản Xin Chải đến bản Phố Vây, xã Sì Lở Lầu</t>
  </si>
  <si>
    <t>Xã Sì Lở Lầu</t>
  </si>
  <si>
    <t>Nâng cấp, cải tạo đường giao thông đến trung tâm xã Tung Qua Lìn</t>
  </si>
  <si>
    <t>Xã Tung Qua Lìn</t>
  </si>
  <si>
    <t>Nâng cấp, sửa chữa đường GTNT bản Pờ Xa</t>
  </si>
  <si>
    <t>Trạm biến áp tại điểm trên bản Nhóm 1</t>
  </si>
  <si>
    <t>Bổ sung hệ thống lưới điện cho các hộ gia đình các bản Mù Sang, Sin Chải và Lảng Than</t>
  </si>
  <si>
    <t>Kéo điện khu vực giãn dân bản Hoang Thèn</t>
  </si>
  <si>
    <t>Kéo điện khu vực giãn dân bản Xin Chải - Mó nước bản Xin Chải</t>
  </si>
  <si>
    <t>Sửa chữa hệ thống kênh mương bản Lả Nhì Thàng</t>
  </si>
  <si>
    <t>Sửa chữa, nâng cấp cụm công trình thủy lợi xã Tung Qua Lìn</t>
  </si>
  <si>
    <t>Sửa chữa, nâng cấp cụm công trình thủy lợi  xã Sin Suối Hồ</t>
  </si>
  <si>
    <t>Sửa chữa, nâng cấp cụm công trình thủy lợi xã Mồ Sì San</t>
  </si>
  <si>
    <t>Xã Mồ Sì San</t>
  </si>
  <si>
    <t>Sửa chữa, nâng cấp cụm công trình thủy lợi xã Pa Vây Sử</t>
  </si>
  <si>
    <t>Thủy Lợi Nậm Le 2</t>
  </si>
  <si>
    <t>Xã Huổi Luông</t>
  </si>
  <si>
    <t>Chợ Sì Lở Lầu</t>
  </si>
  <si>
    <t>xã Mường Tè</t>
  </si>
  <si>
    <t>xã Bum Nưa</t>
  </si>
  <si>
    <t>Nước sinh hoạt ở bản Suối Su Tổng, xã Tả Phìn, huyện Sìn Hồ</t>
  </si>
  <si>
    <t>Xây mới 04 phòng học trường tiểu học Sà Dề Phìn; 04 phòng bộ môn, Sửa chữa nâng cấp phòng học, phòng HCQT</t>
  </si>
  <si>
    <t>Xây mới phòng học bộ môn trường TH&amp;THCS Pu Sam Cáp</t>
  </si>
  <si>
    <t>Nâng cấp đường trung tâm Xã đến bản Nậm Kinh</t>
  </si>
  <si>
    <t>Đường đến bản Pho 2</t>
  </si>
  <si>
    <t>Nâng cấp đường từ bản Hắt Hơ-QL 12</t>
  </si>
  <si>
    <t>Nâng cấp sửa chữa thủy lợi Bản Hay</t>
  </si>
  <si>
    <t>NC, SC thủy lợi Chăm Đanh</t>
  </si>
  <si>
    <t>Thủy lợi Nà Nưa - Bản Nậm Mạ Thái</t>
  </si>
  <si>
    <t>Bổ sung cơ sở vật chất trường Tiểu học và Trung học cơ sở xã Pú Đao</t>
  </si>
  <si>
    <t>Sửa chữa, cải tạo tuyến đường vào bản Nậm Pì, xã Pú Đao</t>
  </si>
  <si>
    <t>Đường giao thông đi khu sản xuất bản Nậm Nhùn</t>
  </si>
  <si>
    <t>Bổ sung cơ sở vật chất trường Tiểu học và Trung học cơ sở xã Lê Lợi</t>
  </si>
  <si>
    <t>Đường vào khu sản xuất và bãi chăn thả gia súc tập trung xã Mường Mô</t>
  </si>
  <si>
    <t>Nhà văn hóa xã Lê Lợi</t>
  </si>
  <si>
    <t>Xây dựng điểm trường Tiểu học Bản Tổng Pịt - Trường PTDTBT TH xã Mường Mô</t>
  </si>
  <si>
    <t>Nâng cấp, sửa chữa đường giao thông, nạo vét, khơi thông rãnh thoát nước bản Pa Kéo và Pa Kéo 1</t>
  </si>
  <si>
    <t>Đường nội đồng bản Pa Kéo thị trấn Nậm Nhùn</t>
  </si>
  <si>
    <t>Đường nội đồng Nậm Xuân xã Mường Mô</t>
  </si>
  <si>
    <t>Cấp điện nông thôn từ điện lưới quốc gia đến các bản thuộc xã Nậm Pì (Nậm Vời, Pá Sập, Pá Đởn)</t>
  </si>
  <si>
    <t>xã Huổi Luông</t>
  </si>
  <si>
    <t>xã Mường So</t>
  </si>
  <si>
    <t>Tiểu dự án 3: Hỗ trợ việc làm bền vững</t>
  </si>
  <si>
    <t>Sửa chữa nước sinh hoạt các bản xã Thu Lũm (bản Pa Thắng, bản Thu Lũm 1)</t>
  </si>
  <si>
    <t>155 hộ</t>
  </si>
  <si>
    <t>Sửa chữa nước sinh hoạt các bản xã Bum Nưa ( bản Nà Hẻ, bản Phiêng Kham, bản Nà Hừ 1-2)</t>
  </si>
  <si>
    <t>379 hộ</t>
  </si>
  <si>
    <t>Sửa chữa nước sinh hoạt các bản xã Mường Tè (các bản: Nậm Hản, Giẳng, Mường Tè, Đon Lạt)</t>
  </si>
  <si>
    <t>304 hộ</t>
  </si>
  <si>
    <t>Kiên cố thủy lợi Na Thé bản Nậm Hản, xã Mường Tè</t>
  </si>
  <si>
    <t>Nâng cấp, bổ sung</t>
  </si>
  <si>
    <t>NC Đường từ TT xã đến bản Phi Én</t>
  </si>
  <si>
    <t>Xã Tủa Sín Chải</t>
  </si>
  <si>
    <t>Đường từ Làng Sảng - Tả Thàng - Hồng Thu Chồ, xã Hồng Thu</t>
  </si>
  <si>
    <t>6km</t>
  </si>
  <si>
    <t>Nâng cấp đường từ TT xã đến bản Nậm Béo</t>
  </si>
  <si>
    <t>Xã Pu Sam Cáp</t>
  </si>
  <si>
    <t>5,3km</t>
  </si>
  <si>
    <t>SC, NC NSH liên bản Ta Pả, Noong Hẻo 1,2, Noong Om…, xã Noong Hẻo</t>
  </si>
  <si>
    <t>305 hộ</t>
  </si>
  <si>
    <t>Nâng cấp đường từ TL129 - Nà Kế 2 - Trung Sung A - Hồng Thu Chồ</t>
  </si>
  <si>
    <t>Xã Hồng Thu</t>
  </si>
  <si>
    <t>8km</t>
  </si>
  <si>
    <t>Nâng cấp đường vào bản Seo Phìn, xã Nậm Cha</t>
  </si>
  <si>
    <t>Xã Nậm Cha</t>
  </si>
  <si>
    <t>1,3km</t>
  </si>
  <si>
    <t>Cấp điện nông thôn từ điện lưới quốc gia đến các bản xã Nậm Chà (Huổi Dạo, Huổi Lính); Nậm Manh (Nậm Pồ); Nậm Ban (Nậm Vản); Hua Bum (Nậm Cười, Nậm Tảng)</t>
  </si>
  <si>
    <t>Nâng cấp, cải tạo đường giao thông bản Chang Hỏng 2 - bản U Gia  xã Huổi Luông - bản Sơn Bình xã Ma Ly Pho</t>
  </si>
  <si>
    <t>xã Huổi Luông và xã Ma Ly Pho</t>
  </si>
  <si>
    <t>Nâng cấp, cải tạo đường giao thông trung tâm xã Mường So</t>
  </si>
  <si>
    <t>Cấp NSH bản Nậm Le</t>
  </si>
  <si>
    <t>1,6km</t>
  </si>
  <si>
    <t>Xã Mường Mít</t>
  </si>
  <si>
    <t>Thị trấn Than Uyên</t>
  </si>
  <si>
    <t>Xã Phúc Khoa</t>
  </si>
  <si>
    <t>Xã Pắc Ta</t>
  </si>
  <si>
    <t>xã Hồ Thầu</t>
  </si>
  <si>
    <t>xã Nùng Nàng</t>
  </si>
  <si>
    <t>Xây mới Nhà văn hóa bản Nà Đoong</t>
  </si>
  <si>
    <t>Xây dựng nhà đa năng xã Pú Đao</t>
  </si>
  <si>
    <t>Đường giao thông đi khu sản xuất bản Hua Pảng</t>
  </si>
  <si>
    <t>Cứng hóa bê tông mặt đường nội bản Huổi Mắn B, xã Nậm Chà</t>
  </si>
  <si>
    <t>Lát gạch hành lang tuyến QL32 từ Trung tâm xã Mường Than đến cổng chào Thị trấn Than Uyên huyện Than Uyên</t>
  </si>
  <si>
    <t>Xã Thân Thuộc</t>
  </si>
  <si>
    <t>Đường giao thông nội đồng bản Phiêng Diểm</t>
  </si>
  <si>
    <t>Đường giao thông nội đồng bản Nậm Pậu</t>
  </si>
  <si>
    <t>Đường nội đồng bản Lùng Thàng</t>
  </si>
  <si>
    <t>Nhà văn hóa bản Huổi Ca</t>
  </si>
  <si>
    <t>Nhà văn hóa bản Sông Đà</t>
  </si>
  <si>
    <t xml:space="preserve">Đường giao thông nội đồng bản Căn Câu, xã Sùng Phài </t>
  </si>
  <si>
    <t xml:space="preserve">Đường giao thông nội đồng bản Sùng Phài, xã Sùng Phài </t>
  </si>
  <si>
    <t xml:space="preserve">Đường giao thông nội đồng bản Lùng Thàng, xã Sùng Phài </t>
  </si>
  <si>
    <t>Nâng cấp đường bản Lò Suối Tủng, xã San Thàng</t>
  </si>
  <si>
    <t>Đường sản xuất từ nhà văn hóa ra cánh đồng Bản Đông</t>
  </si>
  <si>
    <t>Nâng cấp sửa chữa đường bản Huổi Hằm</t>
  </si>
  <si>
    <t>Nâng cấp sửa chữa đường nội bản Cẩm Trung 2</t>
  </si>
  <si>
    <t>Làm rãnh đường giao thông nông thôn nội bản Cẩm Trung 1</t>
  </si>
  <si>
    <t>Nâng cấp đường nội bản Đán Đăm</t>
  </si>
  <si>
    <t>Đường sản xuất bản Hát Nam, bản Vè</t>
  </si>
  <si>
    <t>Đường GTNT khu vực sản xuất bản Sam Sẩu</t>
  </si>
  <si>
    <t>Mở mới, nâng cấp sửa chữa đường sản xuất bản Hỳ</t>
  </si>
  <si>
    <t>Điểm tập kết, trung chuyển chất thải rắn sinh hoạt trên địa bàn 04 xã Phúc Than, Mường Than, Mường Cang, Mường Kim và Thị trấn</t>
  </si>
  <si>
    <t>Các xã Phúc Than, Mường Than, Mường Cang, Mường Kim, Thị trấn Than Uyên</t>
  </si>
  <si>
    <t>Nâng cấp, mở rộng bãi chôn lấp rác thải</t>
  </si>
  <si>
    <t>Làm hệ thống trụ nước, bể nước và bến lấy nước phục vụ công tác chữa cháy trên địa bàn huyện Than Uyên</t>
  </si>
  <si>
    <t>Nhà thư viện huyện Than Uyên</t>
  </si>
  <si>
    <t>Nâng cấp Nhà văn hóa bản Phúc Khoa gắn với trưng bày sản phẩm nông sản, phát triển du lịch.</t>
  </si>
  <si>
    <t>Nâng cấp đường SX vùng chè Khau Giềng - Bó Lun</t>
  </si>
  <si>
    <t>Nâng cấp đường nội bản Phiêng Phát</t>
  </si>
  <si>
    <t>Nâng cấp đường nội bản Phiêng Phát 1</t>
  </si>
  <si>
    <t>Nâng cấp, sủa chữa đường nội bản Bút Dưới</t>
  </si>
  <si>
    <t>Nâng cấp đường giao thông liên bản Nà Lào - Nậm Sỏ</t>
  </si>
  <si>
    <t>Nâng cấp đường giao thông bản Hua Ít</t>
  </si>
  <si>
    <t>Nâng cấp, sủa chữa nước sinh hoạt bản Phiêng Lúc</t>
  </si>
  <si>
    <t>Nâng cấp đường nội bản Hua Puông</t>
  </si>
  <si>
    <t>Nâng cấp đường nội bản Nà Phát</t>
  </si>
  <si>
    <t>Nâng cấp đường nội bản Phiêng Áng</t>
  </si>
  <si>
    <t xml:space="preserve">Mở mới tuyến đường sản xuất Huổi Tưng, bản Ít Chom </t>
  </si>
  <si>
    <t>Nâng cấp tuyến đường bản Tà Mít xuống bến Lồng Thàng</t>
  </si>
  <si>
    <t>Nâng cấp, sửa chữa nước sinh hoạt bản Nậm Khăn</t>
  </si>
  <si>
    <t>Làm đường bê tông nội đồng vùng chè Bản Nà Út</t>
  </si>
  <si>
    <t>Làm đường bê tông nội đồng vùng chè bản Nà Út - Nậm Phát</t>
  </si>
  <si>
    <t>Đường nội đồng bản Can Hồ</t>
  </si>
  <si>
    <t>Sửa chữa, nâng cấp nhà văn hóa bản</t>
  </si>
  <si>
    <t>Đường nội đồng bản thống nhất</t>
  </si>
  <si>
    <t>Bản Thống nhất</t>
  </si>
  <si>
    <t>Sửa chữa, nâng cấp nhà văn hóa bản Hưng Bình</t>
  </si>
  <si>
    <t>Nhà văn hóa bản Km2 xã Bình Lư + các hạng mục phụ trợ</t>
  </si>
  <si>
    <t>Bản Km2</t>
  </si>
  <si>
    <t>Nâng cấp đường liên bản Gia Khâu-Chù Lìn</t>
  </si>
  <si>
    <t>Đường nội bản Nhiều Sang</t>
  </si>
  <si>
    <t>Đường ra khu sản xuất bản Suối Thầu Thấp</t>
  </si>
  <si>
    <t>Bản Suối Thầu</t>
  </si>
  <si>
    <t>Xây dựng nhà văn hóa Bản Đoàn Kết</t>
  </si>
  <si>
    <t>Bản Đoàn Kết</t>
  </si>
  <si>
    <t>Nâng cấp, sửa chữa các đoạn đường nội thôn Tây Sơn</t>
  </si>
  <si>
    <t>Nâng cấp, sửa chữa Nhà Văn Hóa Bản Huổi Én</t>
  </si>
  <si>
    <t>Nâng cấp, sửa chữa các đoạn đường nội bản Huổi Én</t>
  </si>
  <si>
    <t>Nâng cấp, sửa chữa đường ra khu sản xuất Lòng Pèng</t>
  </si>
  <si>
    <t>xã Khổng Lào</t>
  </si>
  <si>
    <t>Mở mới, cứng hóa đường nội đồng Huổi Piến</t>
  </si>
  <si>
    <t>Mở mới, cứng hóa đường nội đồng Pù Láu bản Cang</t>
  </si>
  <si>
    <t>Nhà văn hoá bản Chiềng Chăn</t>
  </si>
  <si>
    <t>Nhà văn hoá bản Nậm Cày</t>
  </si>
  <si>
    <t>Sửa chữa nâng cấp thuỷ lợi Nậm Cày bản Nậm Cày</t>
  </si>
  <si>
    <t>Sửa chữa NSH bản Lùng Cù</t>
  </si>
  <si>
    <t>Xã  Lùng Thàng</t>
  </si>
  <si>
    <t>Tu sửa, nâng cấp nước sinh hoạt các bản (Nậm Phìn, Huổi Tát….) xã Nậm Khao</t>
  </si>
  <si>
    <t>Các dự án được phê duyệt các năm 2022, 2023</t>
  </si>
  <si>
    <t xml:space="preserve">8 km </t>
  </si>
  <si>
    <t>17km</t>
  </si>
  <si>
    <t>Xã Chăn Nưa</t>
  </si>
  <si>
    <t xml:space="preserve">xã Bản Bo </t>
  </si>
  <si>
    <t>Hệ thống xử lý nước thải tập trung thị trấn Than Uyên</t>
  </si>
  <si>
    <t>Số dự án dự kiến đầu tư</t>
  </si>
  <si>
    <t>Số dự án chưa phê duyệt</t>
  </si>
  <si>
    <t>Số dự án được  phê duyệt</t>
  </si>
  <si>
    <t>GT</t>
  </si>
  <si>
    <t>NSH</t>
  </si>
  <si>
    <t>TL</t>
  </si>
  <si>
    <t>NVH</t>
  </si>
  <si>
    <t>GD</t>
  </si>
  <si>
    <t>ĐSH</t>
  </si>
  <si>
    <t>DLQ</t>
  </si>
  <si>
    <t>YT</t>
  </si>
  <si>
    <t>CHỢ</t>
  </si>
  <si>
    <t>CẦU</t>
  </si>
  <si>
    <t xml:space="preserve">Trong đó: </t>
  </si>
  <si>
    <t>Tổng số</t>
  </si>
  <si>
    <t>Giải ngân vốn kéo dài năm 2022 sang năm 2023</t>
  </si>
  <si>
    <t>Xây dựng Nhà văn hóa bản Nậm Cung, xã Mường So</t>
  </si>
  <si>
    <t>Sửa chữa đường giao thông nội bản Pờ Ma Hồ, xã Ma Li Pho</t>
  </si>
  <si>
    <t>Sửa chữa đường nội bản Ngài Chồ 1, xã Huổi Luông</t>
  </si>
  <si>
    <t>Sửa chữa đường liên bản Làng Vây 1 - Nhiều Sáng, xã Huổi Luông</t>
  </si>
  <si>
    <t>Sửa chữa đường nội đồng bản Cang, xã Khổng Lào</t>
  </si>
  <si>
    <t>Tiểu dự án 2: Triển khai Đề án hỗ trợ một số huyện nghèo thoát khỏi tình trạng nghèo, đặc biệt khó khăn giai đoạn 2022 - 2025</t>
  </si>
  <si>
    <t>Tiểu dự án 1: Hỗ trợ đầu tư cơ sở hạ tầng KTXH tại các huyện nghèo</t>
  </si>
  <si>
    <t>07 hộ</t>
  </si>
  <si>
    <t>54 hộ</t>
  </si>
  <si>
    <t>02 hộ</t>
  </si>
  <si>
    <t>69 hộ</t>
  </si>
  <si>
    <t>11 hộ</t>
  </si>
  <si>
    <t>68 hộ</t>
  </si>
  <si>
    <t>Huyện Tam Đường (Dự kiến trồng 20 ha Sâm Lai Châu (03 dự án) tại các xã Khun Há, Giang Ma, Hồ Thầu): Hỗ trợ kinh phí cải tạo cơ sở hạ tầng (bao gồm 50 triệu đồng/ha xây dựng cơ sở hạ tầng)</t>
  </si>
  <si>
    <t>Dân tộc giấy (bản San Thàng, thành phố Lai Châu)</t>
  </si>
  <si>
    <t>Thông tin tỉnh giao</t>
  </si>
  <si>
    <t>Chương trình đầu tư phát triển mạng lưới y tế cơ sở vùng khó khăn</t>
  </si>
  <si>
    <t>Lần 1 (Quyết định số 746.30.6.2022)</t>
  </si>
  <si>
    <t>KH đầu tư trung hạn giai đoạn 2021-2025 (NSTW)</t>
  </si>
  <si>
    <t>Lần 2 (Quyết định số 413.10.3.2023)</t>
  </si>
  <si>
    <t>Tổng cộng các lần giao</t>
  </si>
  <si>
    <t>ODA</t>
  </si>
  <si>
    <t>TH Thực hiện năm 2022</t>
  </si>
  <si>
    <t>Khối lượng nghiệm thu A-B từ khởi công đến 31/12/2022</t>
  </si>
  <si>
    <t>Kế hoạch vốn giao</t>
  </si>
  <si>
    <t>Vốn kéo dài sang năm 2023</t>
  </si>
  <si>
    <t>Khối lượng nghiệm thu A-B từ khởi công đến 31/12/2023</t>
  </si>
  <si>
    <t>TH Thực hiện năm 2023</t>
  </si>
  <si>
    <t>Đường nội đồng số 2 bản Căn Câu, xã Sùng Phài</t>
  </si>
  <si>
    <t>xã Sùng Phài</t>
  </si>
  <si>
    <t>Cống thoát nước bản Mé, xã Mường Cang</t>
  </si>
  <si>
    <t>Đường bản Sang Ngà, xã Phúc Than</t>
  </si>
  <si>
    <t>Đường bản Én Nọi - Én Luông, xã Mường Than</t>
  </si>
  <si>
    <t>Đường liên bản Mường 1, Mường 2, Nà É xã Mường Kim (đi khu nghĩa địa), xã Mường Kim</t>
  </si>
  <si>
    <t>Tuyến đường nội bản Củng - Nhà ông Hà Văn Đoạn, xã Ta Gia</t>
  </si>
  <si>
    <t>Đường nội bản Phường, xã Hua Nà</t>
  </si>
  <si>
    <t>Đường giao thông nội đồng, nội bản Vè, xã Mường Mít</t>
  </si>
  <si>
    <t>Xá Trung Đồng</t>
  </si>
  <si>
    <t>Đường giao thông nội đồng bản Nà Ban, xã Thân Thuộc</t>
  </si>
  <si>
    <t>Đường giao thông nội đồng bản Hua Puông, xã Nậm Cần</t>
  </si>
  <si>
    <t>Đường giao thông nội bản Tà Mít, xã Tà Mít</t>
  </si>
  <si>
    <t>Đường sản xuất vùng chè bản Nậm Bon, xã Phúc Khoa</t>
  </si>
  <si>
    <t>Đường giao thông nội đồng bản Pắc Ta, xã Pắc Ta</t>
  </si>
  <si>
    <t>Sửa chữa Nhà văn hóa và các hạng mục phụ trợ Nhà văn hóa bản Phiêng Phát, xã Trung Đồng</t>
  </si>
  <si>
    <t>Sửa chữa thủy lợi Nậm Đanh, xã Nậm Sỏ</t>
  </si>
  <si>
    <t>Sửa chữa thủy lợi bản Phương Nam, xã Mường Khoa</t>
  </si>
  <si>
    <t>Sửa chữa thủy lợi bản Khâu Giềng, xã Hố Mít</t>
  </si>
  <si>
    <t>0,3km</t>
  </si>
  <si>
    <t>0,7km</t>
  </si>
  <si>
    <t>500m</t>
  </si>
  <si>
    <t>0,25km</t>
  </si>
  <si>
    <t>0,6km</t>
  </si>
  <si>
    <t>01 cống</t>
  </si>
  <si>
    <t>350m</t>
  </si>
  <si>
    <t>260m</t>
  </si>
  <si>
    <t>330m</t>
  </si>
  <si>
    <t>110m</t>
  </si>
  <si>
    <t>170m</t>
  </si>
  <si>
    <t>01 hệ thống</t>
  </si>
  <si>
    <t>04 điểm</t>
  </si>
  <si>
    <t>01 bãi</t>
  </si>
  <si>
    <t>01 nhà</t>
  </si>
  <si>
    <t>Làm đường ra khu sản xuất bản Nùng Nàng (đường Nùng Nàng- Nậm Tăm đến khu sản xuất)</t>
  </si>
  <si>
    <t>Nâng cấp, sửa chữa các đoạn đường bản Huổi Bảo</t>
  </si>
  <si>
    <t xml:space="preserve"> xã M a Li Pho</t>
  </si>
  <si>
    <t>05 nhà</t>
  </si>
  <si>
    <t>0,32km</t>
  </si>
  <si>
    <t>sữa chữa</t>
  </si>
  <si>
    <t xml:space="preserve">100m2 </t>
  </si>
  <si>
    <t>0,9km</t>
  </si>
  <si>
    <t>200m2</t>
  </si>
  <si>
    <t>sửa chữa</t>
  </si>
  <si>
    <t>1,11km</t>
  </si>
  <si>
    <t>100m2</t>
  </si>
  <si>
    <t>1Km</t>
  </si>
  <si>
    <t>0,4 km</t>
  </si>
  <si>
    <t>0,4km</t>
  </si>
  <si>
    <t>626m</t>
  </si>
  <si>
    <t>420m</t>
  </si>
  <si>
    <t>02 cống thoát nước</t>
  </si>
  <si>
    <t>250m</t>
  </si>
  <si>
    <t>Sửa chữa NSH bản Chiềng Chăn</t>
  </si>
  <si>
    <t>Đường giao thông nội bản Nậm Ngập</t>
  </si>
  <si>
    <t>Đường giao thông nội đồng bản Vàng Bon</t>
  </si>
  <si>
    <t>Sửa chữa đường xuống bến Huổi Luông</t>
  </si>
  <si>
    <t>Xã  Chăn Nưa</t>
  </si>
  <si>
    <t>Xã Nậm Tăm</t>
  </si>
  <si>
    <t>Xã Lùng Thàng</t>
  </si>
  <si>
    <t>Xã Nậm Mạ</t>
  </si>
  <si>
    <t>138 hộ</t>
  </si>
  <si>
    <t>130 hộ</t>
  </si>
  <si>
    <t>01 NVH</t>
  </si>
  <si>
    <t>147m</t>
  </si>
  <si>
    <t>450m</t>
  </si>
  <si>
    <t>750m</t>
  </si>
  <si>
    <t>Nhà văn hóa bản Hồng Ngài, xã Pú Đao</t>
  </si>
  <si>
    <t>Sửa chữa rãnh thoát nước khu dân cư xã Lê Lợi</t>
  </si>
  <si>
    <t>Đường giao thông xuống bến đò bản Cang (giai đoạn 2) xã Mường Mô</t>
  </si>
  <si>
    <t>Nhà văn hóa bản Nậm Đắc, xã Pú Đao</t>
  </si>
  <si>
    <t>Pú Đao</t>
  </si>
  <si>
    <t>Lê Lợi</t>
  </si>
  <si>
    <t>Mường Mô</t>
  </si>
  <si>
    <t>Tiểu dự án 1 - Dự án 1</t>
  </si>
  <si>
    <t>Các dự án khởi công năm 2022</t>
  </si>
  <si>
    <t>Các dự án khởi công năm 2023</t>
  </si>
  <si>
    <t>Huyện NTM</t>
  </si>
  <si>
    <t>3 hộ</t>
  </si>
  <si>
    <t>9 hộ</t>
  </si>
  <si>
    <t>32 hộ</t>
  </si>
  <si>
    <t>76 hộ</t>
  </si>
  <si>
    <t>Huyện Mường Tè (Dự kiến thực hiện trồng 32 ha Sâm lai châu (04 dự án) tại các xã Pa Vệ Sủ, Tá Pạ, Thu Lũm, Ka Lăng)</t>
  </si>
  <si>
    <t>Hỗ trợ đầu tư xây dựng điểm đến du lịch tiêu biểu: Bản du lịch cộng đồng Sin Suối Hồ, xã Sin Suối Hồ, huyện Phong Thổ gắn với du lịch sinh thái, nông nghiệp</t>
  </si>
  <si>
    <t>Đầu tư xây dựng mới Nhà văn hóa bản Nậm Cười, xã Hua Bum</t>
  </si>
  <si>
    <t>Đầu tư xây dựng mới Nhà văn hóa bản Nậm Vạc 1, xã Nậm Ban</t>
  </si>
  <si>
    <t>Đầu tư xây dựng mới Nhà văn hóa bản Nậm Pì, xã Nậm Pì</t>
  </si>
  <si>
    <t>Đầu tư xây dựng mới Nhà văn hóa bản Nậm Nó 2, xã Trung Chải</t>
  </si>
  <si>
    <t>Đầu tư xây dựng mới Nhà văn hóa bản Huổi Van, xã Nậm Hàng</t>
  </si>
  <si>
    <t>Đầu tư xây dựng mới Nhà văn hóa bản  Tổng Pịt, xã Mường Mô</t>
  </si>
  <si>
    <t>Đầu tư xây dựng mới Nhà văn hóa bản Pa Mu, xã Hua Bum</t>
  </si>
  <si>
    <t>Nhà văn hóa Bản Sín Chải C, xã Pa Vệ Sủ</t>
  </si>
  <si>
    <t>Nhà văn hóa Bản Seo Thèn, xã Pa Vệ Sủ</t>
  </si>
  <si>
    <t>Nhà văn hóa Bản Chà Gá, xã Pa Vệ Sủ</t>
  </si>
  <si>
    <t>Pa Vệ Sủ</t>
  </si>
  <si>
    <t>Đường đi khu sản xuất từ ngã 3 (bản Táng Ngá) đến khu trồng quế tập trung</t>
  </si>
  <si>
    <t>Hỗ trợ đầu tư xây dựng thiết chế văn hóa, thể thao tại các thôn (nhà văn hóa thôn bản tại các xã Sì Lở Lầu)</t>
  </si>
  <si>
    <t>Hỗ trợ đầu tư xây dựng thiết chế văn hóa, thể thao tại các thôn (nhà văn hóa thôn bản tại các xã Vàng Ma Chải)</t>
  </si>
  <si>
    <t>2022-2023</t>
  </si>
  <si>
    <t>Nậm Mạ</t>
  </si>
  <si>
    <t>Noong Hẻo</t>
  </si>
  <si>
    <t>17 ha</t>
  </si>
  <si>
    <t>Xã Căn Co</t>
  </si>
  <si>
    <t>75 hộ</t>
  </si>
  <si>
    <t xml:space="preserve"> Xã Làng Mô </t>
  </si>
  <si>
    <t>Xã Làng Mô</t>
  </si>
  <si>
    <t xml:space="preserve"> Xã Ma Quai </t>
  </si>
  <si>
    <t xml:space="preserve"> Xã Nậm Cha </t>
  </si>
  <si>
    <t>Xã Nậm Hăn</t>
  </si>
  <si>
    <t xml:space="preserve"> Xã Pa Khóa </t>
  </si>
  <si>
    <t>Xã Pa Tần</t>
  </si>
  <si>
    <t xml:space="preserve"> Xã Phăng Sô Lin </t>
  </si>
  <si>
    <t>Xã Phăng Sô Lin</t>
  </si>
  <si>
    <t>30 ha</t>
  </si>
  <si>
    <t>Xã Phìn Hồ</t>
  </si>
  <si>
    <t>40 ha</t>
  </si>
  <si>
    <t>Xã Sà Dề Phìn</t>
  </si>
  <si>
    <t>40 hộ</t>
  </si>
  <si>
    <t>41 hộ</t>
  </si>
  <si>
    <t>53 hộ</t>
  </si>
  <si>
    <t>Nhà văn hóa, sân bê tông</t>
  </si>
  <si>
    <t>Nâng cấp, sửa chữa thủy lợi Ná Pom bản Phiêng Diểm, xã Chăn Nưa, huyện Sìn Hồ</t>
  </si>
  <si>
    <t>Đường giao thông nội bản bản Nậm Kinh, xã Căn Co, huyện Sìn Hồ</t>
  </si>
  <si>
    <t>Sửa chữa NSH bản Nậm Ngá, xã Căn Co, huyện Sìn Hồ</t>
  </si>
  <si>
    <t>Đường giao thông nội bản Nả Kế 1, xã Hồng Thu, huyện Sìn Hồ</t>
  </si>
  <si>
    <t>Nhà văn hóa bản Xà Chải 1, xã Hồng Thu, huyện Sìn Hồ</t>
  </si>
  <si>
    <t>Nâng cấp, sửa chữa đường giao thông từ tỉnh lộ 128 đến bản Tà Cù Nhè, xã Làng Mô</t>
  </si>
  <si>
    <t>Nhà văn hóa bản Nhiều Sáng, xã Làng Mô, huyện Sìn Hồ</t>
  </si>
  <si>
    <t>Sữa chữa NSH bản Hồ Suối Tổng (nhóm 1) xã Làng Mô, huyện Sìn Hồ</t>
  </si>
  <si>
    <t>Nước sinh hoạt bản Nậm Bó, xã Lùng Thàng, huyện Sìn Hồ</t>
  </si>
  <si>
    <t>Đường giao thông nội bản bản Pú Mạ, xã Nậm Cuổi, huyện Sìn Hồ</t>
  </si>
  <si>
    <t>Sửa chữa kênh mương nội đồng Bản Hang, xã Nậm Cuổi, huyện Sìn Hồ</t>
  </si>
  <si>
    <t>Sửa chữa kênh mương nội đồng bản Ná Bản Cấu, xã Nậm Cuổi, huyện Sìn Hồ</t>
  </si>
  <si>
    <t>Đường giao thông nội bản Nậm Pẻ, xã Nậm Cha, huyện Sìn Hồ</t>
  </si>
  <si>
    <t>Làm mới nhà văn hóa bản Nậm Pẻ, xã Nậm Cha, huyện Sìn Hồ</t>
  </si>
  <si>
    <t>Đường giao thông nội bản bản Nậm Kha, xã Nậm Hăn, huyện Sìn Hồ</t>
  </si>
  <si>
    <t>Đường giao thông nội bản bản Nậm Lốt, xã Nậm Hăn, huyện Sìn Hồ</t>
  </si>
  <si>
    <t>Sửa chữa kênh mương nội đồng thủy lợi Nà Tăm 2, xã Nậm Tăm, huyện Sìn Hồ</t>
  </si>
  <si>
    <t>Các nhánh đường nội đồng, nội bản Hua Ná xã Pa Khóa, huyện Sìn Hồ</t>
  </si>
  <si>
    <t>Đường nội đồng bản Pa Khóa (nhóm Phiêng Én) xã Pa Khóa, huyện Sìn Hồ</t>
  </si>
  <si>
    <t>Nối tiếp đường nội đồng 03 bản Hồng Quản 1, Hồng Quảng 2, Hồng Ngài, xã Pa Khóa, huyện Sìn Hồ</t>
  </si>
  <si>
    <t>Nhà văn hóa bản Nậm Sảo xã Pa Tần, huyện Sìn Hồ</t>
  </si>
  <si>
    <t>Nhà văn hóa bản Nậm Tần Mông 1, xã Pa Tần, huyện Sìn Hồ</t>
  </si>
  <si>
    <t>Sửa chữa kênh mương nội đồng thủy lợi Pho 1+2, xã Pa Tần, huyện Sìn Hồ</t>
  </si>
  <si>
    <t>Đường nội đồng khu sản xuất Chìa Tái Xoang, xã Phăng Sô Lin, huyện Sìn Hồ</t>
  </si>
  <si>
    <t>Khu vui chơi thể thao xã Phăng Sô Lin, huyện Sìn Hồ</t>
  </si>
  <si>
    <t>Sửa chữa kênh mương nội đồng thủy lợi bản Nậm Lúc, xã Phăng Sô Lin, huyện Sìn Hồ</t>
  </si>
  <si>
    <t>Thủy lợi bản Séo Lèng 2 xã Phìn Hồ, huyện Sìn Hồ</t>
  </si>
  <si>
    <t>Đường liên bản Mao Sao Phìn, xã Sà Dề Phìn, huyện Sìn Hồ</t>
  </si>
  <si>
    <t>Đường nội đồng bản Mao Sao Phìn, xã Sà Dề Phìn, huyện Sìn Hồ</t>
  </si>
  <si>
    <t>Sửa chữa NSH bản Sảng Phìn, xã Sà Dề Phìn, huyện Sìn Hồ</t>
  </si>
  <si>
    <t>Nhà văn hoá bản Háng Lìa 1, xã Tả Ngảo, huyện Sìn Hồ</t>
  </si>
  <si>
    <t>Sửa chữa nước sinh hoạt bản Seo Sáng, xã Tả Ngảo, huyện Sìn Hồ</t>
  </si>
  <si>
    <t>Nước Sinh hoạt bản Háng Lìa 2, xã Tả Ngảo, huyện Sìn Hồ</t>
  </si>
  <si>
    <t>Sửa chữa kênh mương nội đồng thủy lợi suối Đề Bâu, xã Tả Phìn, huyện Sìn Hồ</t>
  </si>
  <si>
    <t>Sửa chữa kênh mương nội đồng thủy lợi bản Liều Chải, xã Tả Phìn, huyện Sìn Hồ</t>
  </si>
  <si>
    <t>Nhà đa năng công đồng xã Tủa Sín Chải, huyện Sìn Hồ</t>
  </si>
  <si>
    <t>Nhà văn hóa bản Ha Vu Chứ, xã Tủa Sín Chải, huyện Sìn Hồ</t>
  </si>
  <si>
    <t>Nhà văn hóa bản Tủa Sín Chải, xã Tủa Sín Chải, huyện Sìn Hồ</t>
  </si>
  <si>
    <t>60 hộ</t>
  </si>
  <si>
    <t>200 hộ</t>
  </si>
  <si>
    <t>Chưa phân bổ chi tiết</t>
  </si>
  <si>
    <t>2km</t>
  </si>
  <si>
    <t>Sở Thông tin và Truyền thông</t>
  </si>
  <si>
    <t>23-24</t>
  </si>
  <si>
    <t>58 hộ</t>
  </si>
  <si>
    <t>1,8km</t>
  </si>
  <si>
    <t>2023-2024</t>
  </si>
  <si>
    <t>Nhà cấp IV, 01 tầng, diện tích xây dựng  99,8m2</t>
  </si>
  <si>
    <t>200,7 m2</t>
  </si>
  <si>
    <t>1,5 km</t>
  </si>
  <si>
    <t>5,5 km</t>
  </si>
  <si>
    <t xml:space="preserve">Dài khoảng 1km, rộng 3m, hệ thống rãnh thoát nước </t>
  </si>
  <si>
    <t>13 ha</t>
  </si>
  <si>
    <t xml:space="preserve"> xã Huổi Luông</t>
  </si>
  <si>
    <t>70 hộ</t>
  </si>
  <si>
    <t>48 hộ</t>
  </si>
  <si>
    <t>150 hộ</t>
  </si>
  <si>
    <t>45 hộ</t>
  </si>
  <si>
    <t>87 hộ</t>
  </si>
  <si>
    <t>15ha</t>
  </si>
  <si>
    <t>13 Ha</t>
  </si>
  <si>
    <t xml:space="preserve">15 ha </t>
  </si>
  <si>
    <t>20 Ha</t>
  </si>
  <si>
    <t>12 Ha</t>
  </si>
  <si>
    <t>Trạm Biến áp; 35 KV; 0,4 KV</t>
  </si>
  <si>
    <t>Cấp III; 1 tầng</t>
  </si>
  <si>
    <t>Cấp III, 2 tầng</t>
  </si>
  <si>
    <t>Cấp III, 2 tầng, 6 phòng bộ môn</t>
  </si>
  <si>
    <t>Cấp III, 2 tầng, 5 phòng bộ môn</t>
  </si>
  <si>
    <t>92 hộ</t>
  </si>
  <si>
    <t>26 hộ</t>
  </si>
  <si>
    <t>20 ha</t>
  </si>
  <si>
    <t>2,9 km GTNT - C</t>
  </si>
  <si>
    <t>Nậm Nhùn</t>
  </si>
  <si>
    <t>3,16 km</t>
  </si>
  <si>
    <t>Nhà 03 tầng,  các hạng mục phụ trợ</t>
  </si>
  <si>
    <t>7,596km</t>
  </si>
  <si>
    <t>391m2 và các hạng mục phụ trợ</t>
  </si>
  <si>
    <t xml:space="preserve">02 phòng học, 1 phòng công vụ và các hạng mục phụ trợ </t>
  </si>
  <si>
    <t>Nhà 03 tầng, nhà hiệu bộ 02 tầng, các hạng mục phụ trợ</t>
  </si>
  <si>
    <t>TT Nậm Nhùn</t>
  </si>
  <si>
    <t>3km</t>
  </si>
  <si>
    <t>2,5 km</t>
  </si>
  <si>
    <t>105 hộ</t>
  </si>
  <si>
    <t>Xã Nà Tăm, Huyện Tam Đường</t>
  </si>
  <si>
    <t>Xã Ta Gia, Huyện Than Uyên</t>
  </si>
  <si>
    <t>Xã Hua Nà, Huyện Than Uyên</t>
  </si>
  <si>
    <t>Xã Tà Mung, Huyện Than Uyên</t>
  </si>
  <si>
    <t>Xã Căn Co, Huyện Sìn Hồ</t>
  </si>
  <si>
    <t>Xã Can Hồ, Huyện Mường Tè</t>
  </si>
  <si>
    <t>Xã Ka Lăng, Huyện Mường Tè</t>
  </si>
  <si>
    <t>Xã Pa Ủ, Huyện Mường Tè</t>
  </si>
  <si>
    <t>67 hộ và 03 điểm công sở</t>
  </si>
  <si>
    <t>0,95km</t>
  </si>
  <si>
    <t>Xã Bản Lang</t>
  </si>
  <si>
    <t>15 Ha</t>
  </si>
  <si>
    <t>Xã Pu Sam Cap</t>
  </si>
  <si>
    <t>Cấp IV; 01 tầng</t>
  </si>
  <si>
    <t>Xã Noong Hẻo-Căn Co-Nậm Hăn</t>
  </si>
  <si>
    <t>Xã Căn Co - Nậm Cuổi</t>
  </si>
  <si>
    <t>Xã Nậm Ban</t>
  </si>
  <si>
    <t>7,9km</t>
  </si>
  <si>
    <t>11,7ha</t>
  </si>
  <si>
    <t>5,6km</t>
  </si>
  <si>
    <t>Xã Nậm Chà</t>
  </si>
  <si>
    <t>01 phòng quản lý học sinh, 01 kho chứa lương thực</t>
  </si>
  <si>
    <t>Xã Trung Chải</t>
  </si>
  <si>
    <t>05 Phòng học thông thường và bộ môn và các hạng mục khác</t>
  </si>
  <si>
    <t>Nhà bếp, nhà ăn; 01 NVS, NS; 01 Công trình phụ trợ khác</t>
  </si>
  <si>
    <t>12 P. hs; 01 NVS, NS+PT</t>
  </si>
  <si>
    <t>các xã</t>
  </si>
  <si>
    <t>10ha</t>
  </si>
  <si>
    <t>25ha</t>
  </si>
  <si>
    <t>16km (02 cầu BTCT)</t>
  </si>
  <si>
    <t>8,993km</t>
  </si>
  <si>
    <t>10,75km và bailey 12,2m</t>
  </si>
  <si>
    <t>San nền 1417m2, nhà hiệu bộ, nhà bếp, nhà bảo vệ, hạng mục phụ trợ</t>
  </si>
  <si>
    <t>5km</t>
  </si>
  <si>
    <t>7km</t>
  </si>
  <si>
    <t>Nhà ở</t>
  </si>
  <si>
    <t>Đất SX</t>
  </si>
  <si>
    <t>Đất ở</t>
  </si>
  <si>
    <t>VH</t>
  </si>
  <si>
    <t>Thiên tai</t>
  </si>
  <si>
    <t>NH</t>
  </si>
  <si>
    <t>NTM</t>
  </si>
  <si>
    <t>GN</t>
  </si>
  <si>
    <t>DTTS</t>
  </si>
  <si>
    <t>Ko ẩn</t>
  </si>
  <si>
    <t>Th.Uyên</t>
  </si>
  <si>
    <t>T.Uyên</t>
  </si>
  <si>
    <t>TĐ</t>
  </si>
  <si>
    <t>PT</t>
  </si>
  <si>
    <t>SH</t>
  </si>
  <si>
    <t>NN</t>
  </si>
  <si>
    <t>MT</t>
  </si>
  <si>
    <t>BDD</t>
  </si>
  <si>
    <t>SLĐ</t>
  </si>
  <si>
    <t>BNN</t>
  </si>
  <si>
    <t>Đường nội đồng đi khu sản xuất Nậm Đắc - Nậm Đoong (Pa Lắp) xã Pú Đao</t>
  </si>
  <si>
    <t>Trường Phổ thông dân tộc bán trú THCS Trung Chải</t>
  </si>
  <si>
    <t xml:space="preserve">1,1km </t>
  </si>
  <si>
    <t>79 m2</t>
  </si>
  <si>
    <t>GTNT B, L =0,45 Km; GTNT C, L =0,39 Km; 02 cống</t>
  </si>
  <si>
    <t>65 hộ 450 khẩu</t>
  </si>
  <si>
    <t>79m2</t>
  </si>
  <si>
    <t>210 m2</t>
  </si>
  <si>
    <t xml:space="preserve">0,4km </t>
  </si>
  <si>
    <t xml:space="preserve">0,3km </t>
  </si>
  <si>
    <t>1,4km</t>
  </si>
  <si>
    <t>Nhà văn hóa bản Tả Thàng, xã Hồng Thu, huyện Sìn Hồ</t>
  </si>
  <si>
    <t>0,763km</t>
  </si>
  <si>
    <t>RÀ SOÁT DANH MỤC CÁC DỰ ÁN KHÔNG ĐẦU TƯ VÀ ĐỀ XUẤT PHƯƠNG ÁN ĐIỀU CHỈNH CÁC CHƯƠNG TRÌNH MỤC TIÊU QUỐC GIA</t>
  </si>
  <si>
    <t>(Kèm theo Công văn số         /SKHĐT-KTN ngày       /6/2023 của Sở Kế hoạch và Đầu tư)</t>
  </si>
  <si>
    <t>Đơn vị tính: Triệu đồng</t>
  </si>
  <si>
    <t>Địa điểm xây dựng</t>
  </si>
  <si>
    <t>Quy mô</t>
  </si>
  <si>
    <t>Tổng mức đầu tư được duyệt hoặc dự kiến</t>
  </si>
  <si>
    <t>Vốn đầu tư NSTW giai đoạn 2021-2025</t>
  </si>
  <si>
    <t>Điều chỉnh vốn NSTW</t>
  </si>
  <si>
    <t>Tổng mức đầu tư đề xuất điều chỉnh</t>
  </si>
  <si>
    <t>Đề xuất vốn đầu tư NSTW giai đoạn 2021-2025</t>
  </si>
  <si>
    <t xml:space="preserve">Nguyên nhân, lý do </t>
  </si>
  <si>
    <t>Tổng cộng</t>
  </si>
  <si>
    <t>Vốn huy động</t>
  </si>
  <si>
    <t>Tăng 
(+)</t>
  </si>
  <si>
    <t>Giảm 
(-)</t>
  </si>
  <si>
    <t>10=7</t>
  </si>
  <si>
    <t>17=14</t>
  </si>
  <si>
    <t>TỔNG CỘNG</t>
  </si>
  <si>
    <t>Vốn nước ngoài (ADB)</t>
  </si>
  <si>
    <t>Vốn trong nước</t>
  </si>
  <si>
    <t>Thành Phố Lai Châu</t>
  </si>
  <si>
    <t>a</t>
  </si>
  <si>
    <t>Dự án chưa phê duyệt</t>
  </si>
  <si>
    <t>-</t>
  </si>
  <si>
    <t>Xây dựng hệ thống thu gom nước thải, bể chứa, nhà máy xử lý nước thải</t>
  </si>
  <si>
    <t>Điều chỉnh, bổ sung đầu tư xây dựng hệ thống thu gom nước thải cho toàn bộ khu vực thị trấn, hệ thống bể chứa và hệ thống nhà máy xử lý nước thải.</t>
  </si>
  <si>
    <t>Không cân đối được nguồn vốn</t>
  </si>
  <si>
    <t>b</t>
  </si>
  <si>
    <t>Dự án phê duyệt</t>
  </si>
  <si>
    <t>Nâng cấp đường trục đường từ QL32 vào xã Mường Mít</t>
  </si>
  <si>
    <t>Nâng cấp mặt đường chiều dài khoảng L=15km theo tiêu chuẩn đường GTNT B</t>
  </si>
  <si>
    <t>Hiện nay đã xuống cấp trầm trọng, nhiều đoạn cua không đảm bảo bán kính tiêu chuẩn, một số đoạn cần phản nắn tuyến, khối lượng phải thực hiện lớn</t>
  </si>
  <si>
    <t>Không cần thiết</t>
  </si>
  <si>
    <t>Dự án chưa phê duyệt, dự kiến không thực hiện</t>
  </si>
  <si>
    <t>Nâng cấp, sữa chữa các đoạn đường nội bản Phiêng Đanh</t>
  </si>
  <si>
    <t>L=0,3km</t>
  </si>
  <si>
    <t>150</t>
  </si>
  <si>
    <t>Nguyên nhân: Do vướng mắc trong công tác GPMB, không thể triển khai dự án</t>
  </si>
  <si>
    <t>Không bố trí được mặt bằng</t>
  </si>
  <si>
    <t>Các dự án đề xuất điều chỉnh</t>
  </si>
  <si>
    <t>Nâng cấp, sửa chữa đường nội thôn Tây Sơn</t>
  </si>
  <si>
    <t>Bổ sung mới</t>
  </si>
  <si>
    <t>Đường Nội đồng bản Thèn Thầu</t>
  </si>
  <si>
    <t>2023 - 2024</t>
  </si>
  <si>
    <t>Có 02 dự án ko Đ/c</t>
  </si>
  <si>
    <t>Dự án đã phê duyệt</t>
  </si>
  <si>
    <t xml:space="preserve"> Đường giao thông nội bản Nả Kế 3, xã Hồng Thu, huyện Sìn Hồ</t>
  </si>
  <si>
    <t>- Đổ bê tông sân, Sân khấu, bố trí cột hệ thống điện chiếu sáng</t>
  </si>
  <si>
    <t>1,1km</t>
  </si>
  <si>
    <t>4Ha</t>
  </si>
  <si>
    <t>3Ha</t>
  </si>
  <si>
    <t>B3m L= 750m; B2m L=1.050m</t>
  </si>
  <si>
    <t>94 Hộ</t>
  </si>
  <si>
    <t>1.600m</t>
  </si>
  <si>
    <t>800m</t>
  </si>
  <si>
    <t>B3m L= 580m; B2m L= 460; B1.5m L= 600m</t>
  </si>
  <si>
    <t>65 hộ</t>
  </si>
  <si>
    <t>Nhà văn hóa, sân bê tông, tường rào, nhà vệ sinh, bể nước</t>
  </si>
  <si>
    <t>1,05km</t>
  </si>
  <si>
    <t>650m, tưới cho 10ha</t>
  </si>
  <si>
    <t xml:space="preserve">Nhà văn hoá bản Ma Quai Thàng, xã Ma Quai, huyện Sìn Hồ </t>
  </si>
  <si>
    <t xml:space="preserve">Đường giao thông bản Đin Đanh, xã Ma Quai, huyện Sìn Hồ </t>
  </si>
  <si>
    <t>Đường GTNT L=1,2km Bmặt = 2,5m; L=0,5km Bmặt = 2m; 3 vị trí cống bản; 5 vị trí cống tròn D30</t>
  </si>
  <si>
    <t xml:space="preserve">Thủy lợi Na Nấy bản Pắn Ngọi, xã Noong Hẻo, huyện Sìn Hồ </t>
  </si>
  <si>
    <t>Đầu mối, tuyến kênh 40x50 L =0,9km; tưới cho 8ha</t>
  </si>
  <si>
    <t xml:space="preserve">Nhà Văn Hóa bản Phiêng Trạng, xã Noong Hẻo, huyện Sìn Hồ </t>
  </si>
  <si>
    <t>Nhà văn hóa, tường rào, nhà vệ sinh, bể nước</t>
  </si>
  <si>
    <t xml:space="preserve">Nhà văn hóa bản Ta Pả, xã Noong Hẻo, huyện Sìn Hồ </t>
  </si>
  <si>
    <t xml:space="preserve">Đường nội đồng bản Co Lẹ xã Nậm Mạ huyện Sìn Hồ </t>
  </si>
  <si>
    <t>1,3km; 02 cống hộp</t>
  </si>
  <si>
    <t>c</t>
  </si>
  <si>
    <t>Sửa chữa nâng cấp thuỷ lợi Nậm Tà Na bản Nậm Cày</t>
  </si>
  <si>
    <t>Không khả thi</t>
  </si>
  <si>
    <t>Đường vào bản Nậm Kinh</t>
  </si>
  <si>
    <t>Đường liên bản Huổi Ca - Co Lẹ</t>
  </si>
  <si>
    <t>Đường GTNT L=1,45km</t>
  </si>
  <si>
    <t>Đã được đầu tư bằng nguồn vốn duy tu Chương trình giảm nghèo bền vững</t>
  </si>
  <si>
    <t>d</t>
  </si>
  <si>
    <t>Các dự án đề xuất điều chỉnh, bổ sung</t>
  </si>
  <si>
    <t xml:space="preserve">huyện chưa cân đối được nguồn vốn </t>
  </si>
  <si>
    <t>Danh mục đề xuất bổ sung</t>
  </si>
  <si>
    <t>GTNT cấp C L=147m</t>
  </si>
  <si>
    <t>GTNT cấp C, B; L=450m</t>
  </si>
  <si>
    <t>Rãnh thoát nước L=750m</t>
  </si>
  <si>
    <t>Sửa chữa NSH bản Co Cóoc</t>
  </si>
  <si>
    <t>xã Pú Đao</t>
  </si>
  <si>
    <t>xã Nậm Ban</t>
  </si>
  <si>
    <t>Cấp NSH bản Nhiều Sáng</t>
  </si>
  <si>
    <t>Cấp NSH cho 80 hộ</t>
  </si>
  <si>
    <t>Dự án đề xuất điều chỉnh</t>
  </si>
  <si>
    <t>Cấp NSH cho 117 hộ</t>
  </si>
  <si>
    <t>Xây mới phòng học bộ môn trường THCS Sà Dề Phìn</t>
  </si>
  <si>
    <t>Nâng cấp đường Bản Pậu - Nậm Lò - Co Cóc xã Nậm Tăm</t>
  </si>
  <si>
    <t>11Km</t>
  </si>
  <si>
    <t>Đường vào bản Ngài San xã Làng Mô</t>
  </si>
  <si>
    <t>3Km</t>
  </si>
  <si>
    <t>Đường đến bản Xà Chải 1</t>
  </si>
  <si>
    <t>2Km</t>
  </si>
  <si>
    <t>Đường TT Xã đến bản Hồng Ngài (đi qua đường nối QL 32)</t>
  </si>
  <si>
    <t>Xã Pa Khóa</t>
  </si>
  <si>
    <t>0,451km</t>
  </si>
  <si>
    <t>Xây dựng đường nước sinh hoạt bản Xà Chải 1, xã Hồng Thu, huyện Sìn Hồ</t>
  </si>
  <si>
    <t>Nâng cấp nước sinh hoạt Bản Hồ Sì Pán, xã Pu Sam Cáp</t>
  </si>
  <si>
    <t>Thủy lợi Tầm Lình - Bản Nậm Mạ Dạo, xã Ma Quai</t>
  </si>
  <si>
    <t>Thủy lợi Đấu Hay Khâu Tai - Bản Phìn Hồ, xã Ma Quai</t>
  </si>
  <si>
    <t>Nâng cấp thủy lợi Pào Pao -Bản Nậm Mạ Dạo</t>
  </si>
  <si>
    <t>Xây tường bao, phòng học bộ môn điểm trường trung tâm xã Tủa Sín Chải</t>
  </si>
  <si>
    <t>Đường xuống bến Huổi Lá, xã Nậm Hăn</t>
  </si>
  <si>
    <t xml:space="preserve"> Nước sinh hoạt, bản Nậm Khăm, xã Tà Ngảo, huyện Sìn Hồ</t>
  </si>
  <si>
    <t>Nâng cấp, sửa chữa NSH bản Lùng Sử Phìn, xã Tà Ngảo</t>
  </si>
  <si>
    <t>Nước sinh hoạt bản Pú Mạ, xã Nậm Cuổi</t>
  </si>
  <si>
    <t>Sửa chữa đường nước sinh hoạt của bản Pa Phang 1, xã Phìn Hồ</t>
  </si>
  <si>
    <t>Sửa chữa thủy lợi Nậm Hoi, xã Nậm Cuổi</t>
  </si>
  <si>
    <t>Thủy lợi Đề Chờ Chùa bản Sáng Tùng (mới)</t>
  </si>
  <si>
    <t>Thủy lợi Na Hay Măn Co - Bản Nậm Mạ Thái, xã Ma Quai</t>
  </si>
  <si>
    <t>Xây mới 01 phòng học trường Mầm non bản Thào Giàng Phô xã Tủa Sín Chải</t>
  </si>
  <si>
    <t>Xây mới 01 phòng học trường Mầm non bản Chinh Chu Phìn xã Tủa Sín Chải</t>
  </si>
  <si>
    <t>Xây mới 01 phòng học trường Mầm non bản Hồng Thứ, Háng Lìa xã Tủa Sín Chải</t>
  </si>
  <si>
    <t>Điện sinh hoạt bản Pa Phang 2 xã Phìn Hồ</t>
  </si>
  <si>
    <t>Điện sinh hoạt bản Nậm Tần Xá xã Pa Tần</t>
  </si>
  <si>
    <t>Đường nước sinh hoạt nhóm Nậm Pậy, bản Tà Ghênh</t>
  </si>
  <si>
    <t>Sửa chữa nước sinh hoạt trung tâm UBND Xã Làng Mô</t>
  </si>
  <si>
    <t>60ha</t>
  </si>
  <si>
    <t>1,5Km</t>
  </si>
  <si>
    <t>Sửa chữa, nâng cấp đường từ bản Nậm Há - bản Nậm Béo xã Pu Sam Cáp</t>
  </si>
  <si>
    <t>10Km</t>
  </si>
  <si>
    <t>Không thực hiện do trùng tên danh mục</t>
  </si>
  <si>
    <t>Nước sinh hoạt bản Ka Sin Chải</t>
  </si>
  <si>
    <t>Không khả thi do nguồn nước không có</t>
  </si>
  <si>
    <t>NSH Trung tâm Xã Hồng Thu</t>
  </si>
  <si>
    <t>287 hộ</t>
  </si>
  <si>
    <t>Nâng cấp nước sinh hoạt Bản Nậm Béo</t>
  </si>
  <si>
    <t>90 hộ</t>
  </si>
  <si>
    <t>NSH bản Hắt Hơ</t>
  </si>
  <si>
    <t>27 hộ</t>
  </si>
  <si>
    <t>NC Đường Ha Vu Chứ - Chinh Chu Phìn xã Tủa Sín Chải</t>
  </si>
  <si>
    <t>4km</t>
  </si>
  <si>
    <t>Sửa chữa đường nước sinh hoạt của 2 bản Seo Lèng 1+2</t>
  </si>
  <si>
    <t>Không khả thi do dự án sử dụng vốn CĐNS huyện mới KCM năm 2022</t>
  </si>
  <si>
    <t>Kè từ đầu cầu Nậm Sảo đến cuối ruộng Nà Y</t>
  </si>
  <si>
    <t>1km; Kè BT</t>
  </si>
  <si>
    <t xml:space="preserve">Không khả thi </t>
  </si>
  <si>
    <t>Thủy lợi Dò Lầu Bản Thà Giàng Chải</t>
  </si>
  <si>
    <t xml:space="preserve"> 20 ha </t>
  </si>
  <si>
    <t>Không khả thi do không có nguồn nước</t>
  </si>
  <si>
    <t>NC Đường từ TT xã đến bản Thành Chử, xã Tủa Sín Chải</t>
  </si>
  <si>
    <t>14,5km</t>
  </si>
  <si>
    <t>Không khả thi (Bước 1 tuyên, nền... đang triển khai)</t>
  </si>
  <si>
    <t>Đường từ Ngài San đến bản Tả San 2, xã Làng Mô</t>
  </si>
  <si>
    <t>9km</t>
  </si>
  <si>
    <t>Hiện trạng vẫn đang vận hành tốt chưa cần thiết đầu tư</t>
  </si>
  <si>
    <t>Thủy lợi Na Hẳn Luông xã Mường Tè</t>
  </si>
  <si>
    <t xml:space="preserve">5,5ha </t>
  </si>
  <si>
    <t>Tiểu dự án 2</t>
  </si>
  <si>
    <t>CHƯƠNG TRÌNH MTQG PHÁT TRIỂN KINH TẾ - XÃ HỘI VÙNG ĐỒNG BÀO DÂN TỘC THIỂU SỐ VÀ MIỀN NÚI</t>
  </si>
  <si>
    <t>Các dự án đã phê duyệt</t>
  </si>
  <si>
    <t>NSH bản Noong Thăng, Sam Sẩu, Sắp Ngua, Che Bó, Nậm Vai xã Phúc Than</t>
  </si>
  <si>
    <t>Xã Phúc Than Huyện Than Uyên</t>
  </si>
  <si>
    <t>623 hộ</t>
  </si>
  <si>
    <t>Điều chỉnh theo Quyết định phê duyệt</t>
  </si>
  <si>
    <t>Công trình NSH bản Thào, xã Hố Mít</t>
  </si>
  <si>
    <t>Xã Hố Mít Huyện Tân Uyên</t>
  </si>
  <si>
    <t>120 hộ</t>
  </si>
  <si>
    <t>Cụm công trình: NSH bản Ngài Chù, NSH bản Tả Cu Tỷ, xã Giang Ma</t>
  </si>
  <si>
    <t>Xã Giang Ma Huyện Tam Đường</t>
  </si>
  <si>
    <t>Sửa chữa NSH bản Ma Ly Pho, xã Ma Ly Pho</t>
  </si>
  <si>
    <t>Xã Ma Ly Pho Huyện Phong Thổ</t>
  </si>
  <si>
    <t>NSH bản Hua Đán, bản Tà Lồm,  bản Chế Hạng xã Khoen On</t>
  </si>
  <si>
    <t>Xã Khoen On Huyện Than Uyên</t>
  </si>
  <si>
    <t>179 hộ</t>
  </si>
  <si>
    <t>NSH bản Nà Hiềng, xã Nà Tăm</t>
  </si>
  <si>
    <t>Xã Nà Tăm Huyện Tam Đường</t>
  </si>
  <si>
    <t>Sửa chữa NSH bản Hợp II, xã Dào San</t>
  </si>
  <si>
    <t>Xã Dào San Huyện Phong Thổ</t>
  </si>
  <si>
    <t>251 hộ</t>
  </si>
  <si>
    <t>NSH trung tâm xã (bản Tân Lập, Cuổi tở 1+2, Cuổi Nưa, Ná Lạnh và các đơn vị xã), xã Nậm Cuổi</t>
  </si>
  <si>
    <t>Xã Nậm Cuổi Huyện Sìn Hồ</t>
  </si>
  <si>
    <t>460 hộ</t>
  </si>
  <si>
    <t>Sửa chữa NSH bản Lao Chải, nhóm hộ bản Gia Khâu bản Phố Vây, xã Sì Lở Lầu</t>
  </si>
  <si>
    <t>Xã Sì Lở Lầu Huyện Phong Thổ</t>
  </si>
  <si>
    <t>230 hộ</t>
  </si>
  <si>
    <t>Nước sinh hoạt bản Nậm Pồ, xã Nậm Manh</t>
  </si>
  <si>
    <t>Xã Nậm Manh Huyện Nậm Nhùn</t>
  </si>
  <si>
    <t>71 hộ</t>
  </si>
  <si>
    <t>Nước sinh hoạt bản Nậm Tảng, xã Hua Bum</t>
  </si>
  <si>
    <t>Xã Hua Bum Huyện Nậm Nhùn</t>
  </si>
  <si>
    <t>Nước sinh hoạt bản Huổi Lĩnh, xã Nậm Chà</t>
  </si>
  <si>
    <t>Xã Nậm Chà Huyện Nậm Nhùn</t>
  </si>
  <si>
    <t>274 hộ</t>
  </si>
  <si>
    <t>79 hộ</t>
  </si>
  <si>
    <t>NSH bản Huổi Cầy, xã Ta Gia, huyện Than Uyên</t>
  </si>
  <si>
    <t xml:space="preserve"> 48 hộ</t>
  </si>
  <si>
    <t>142 hộ</t>
  </si>
  <si>
    <t>Cụm công trình: NSH bản Phiêng Giằng, NSH bản Nà Luồng, xã Nà Tăm, huyện Tam Đường</t>
  </si>
  <si>
    <t>185 hộ</t>
  </si>
  <si>
    <t>NSH bản Phi Én, xã Tủa Sín Chải, huyện Sìn Hồ</t>
  </si>
  <si>
    <t xml:space="preserve"> Xã Tủa Sín Chải, Huyện Sìn Hồ</t>
  </si>
  <si>
    <t>97 hộ</t>
  </si>
  <si>
    <t>NSH bản Nậm Phìn, xã Căn Co, huyện Sìn Hồ</t>
  </si>
  <si>
    <t>190 hộ</t>
  </si>
  <si>
    <t>112 hộ</t>
  </si>
  <si>
    <t>254 hộ</t>
  </si>
  <si>
    <t>Nâng cấp, sửa chữa cụm NSH các bản Tó Khò, Xi Nế, Gò Cứ, Mò Su xã Mù Cả và các bản U Ma, Còong Khà, Thu Lũm 2, xã Thu Lũm, huyện Mường Tè</t>
  </si>
  <si>
    <t>Xã Mù Cả và xã Thu Lũm, Huyện Mường Tè</t>
  </si>
  <si>
    <t>517 hộ</t>
  </si>
  <si>
    <t>NSH bản Pắn Ngọi+Ta Pưn, xã Noong Hẻo</t>
  </si>
  <si>
    <t>Xã Noong Hẻo
Huyện Sìn Hồ</t>
  </si>
  <si>
    <t>175 hộ</t>
  </si>
  <si>
    <t>Đã được huyện Sìn Hồ đầu tư</t>
  </si>
  <si>
    <t>2.1</t>
  </si>
  <si>
    <t>2.2</t>
  </si>
  <si>
    <t>NSH bản Hua Chít, Noong Ỏ, Noong Ma xã Tà Hừa</t>
  </si>
  <si>
    <t>Cấp nước SH cho 131 hộ</t>
  </si>
  <si>
    <t>Điều chỉnh giảm tổng mức đầu tư do không thực hiện chi phí GPMB và tận dụng lại một số hạng mục đã được đầu tư bằng các nguồn vốn khác</t>
  </si>
  <si>
    <t>Nâng cấp, sửa chữa nước sinh hoạt bản On 1, xã Khoen On</t>
  </si>
  <si>
    <t>Nâng cấp hệ thống bể lọc, bể chứa, ống dẫn nước tổng chiều dài khoảng 3,5km (phục vụ 48 hộ)</t>
  </si>
  <si>
    <t>Làm tăng số công trình</t>
  </si>
  <si>
    <t>2.3</t>
  </si>
  <si>
    <t>2.4</t>
  </si>
  <si>
    <t>2.5</t>
  </si>
  <si>
    <t>2.6</t>
  </si>
  <si>
    <t>NSH bản Háng Lìa Hồng Thứ - Tìa Chí Lư, xã Tủa Sín Chải</t>
  </si>
  <si>
    <t>Giảm số lượng 01 dự án</t>
  </si>
  <si>
    <t>Điều chỉnh quy mô phù hợp với thực tế</t>
  </si>
  <si>
    <t>2.7</t>
  </si>
  <si>
    <t>Theo Quyết định phê duyệt</t>
  </si>
  <si>
    <t>Làm tăng số dự án</t>
  </si>
  <si>
    <t>Nâng cấp, mở rộng nước sinh hoạt bản Pa Cheo xã Hua Bum</t>
  </si>
  <si>
    <t>61 hộ</t>
  </si>
  <si>
    <t>2.8</t>
  </si>
  <si>
    <t>Tiểu dự án 1 - Dự án 4</t>
  </si>
  <si>
    <t>4,5 km</t>
  </si>
  <si>
    <t>Đường giao thông Ngài San - Tả San</t>
  </si>
  <si>
    <t>Nâng cấp đường Nậm Há - Nậm Béo</t>
  </si>
  <si>
    <t>6 km</t>
  </si>
  <si>
    <t>Đường từ Nậm Ngập đến Seo Phìn</t>
  </si>
  <si>
    <t>10 km</t>
  </si>
  <si>
    <t>Đường Dền Thàng - Nậm Pẻ</t>
  </si>
  <si>
    <t>Đường nội đồng Sáng Tùng - Nậm Khăm</t>
  </si>
  <si>
    <t>41ha</t>
  </si>
  <si>
    <t>5,3Km</t>
  </si>
  <si>
    <t>3,7Km</t>
  </si>
  <si>
    <t>14Km</t>
  </si>
  <si>
    <t>7Km</t>
  </si>
  <si>
    <t>Đã đầu tư bằng nguồn vốn CDNSĐP 2021</t>
  </si>
  <si>
    <t>Thủy lợi bản Phiêng Én</t>
  </si>
  <si>
    <t>Xã Pa khóa</t>
  </si>
  <si>
    <t>Cụm thủy lợi Na Sái, Ta Pưn…xã Noong Hẻo</t>
  </si>
  <si>
    <t>huyện chưa cân đối được nguồn vốn</t>
  </si>
  <si>
    <t>Thay đổi tên dự án</t>
  </si>
  <si>
    <t>Hiện trạng thủy lợi vận hành sử dụng tốt chưa cần thiết đầu tư</t>
  </si>
  <si>
    <t>Thuỷ lợi Khò Ma, bản Tù Nạ</t>
  </si>
  <si>
    <t xml:space="preserve">Đảm bảo phù hợp với tên gọi và địa điểm đầu tư </t>
  </si>
  <si>
    <t>Thủy lợi Nậm Pặm bản Pắc Ma xã Mường Tè</t>
  </si>
  <si>
    <t>4 ha</t>
  </si>
  <si>
    <t>Phê duyệt giảm TMĐT</t>
  </si>
  <si>
    <t>Trường Phổ thông dân tộc bán trú Tiểu học và THCS Trung Chải</t>
  </si>
  <si>
    <t>Nâng cấp, sửa chữa khu nhà bán trú Trường PTDTBT THCS Nậm Hàng</t>
  </si>
  <si>
    <t>Sơn lại toàn bộ tường nhà bán trú 1 tầng, trần, cửa; chống thấm mái, sê nô</t>
  </si>
  <si>
    <t>Cần bổ sung lại quy mô</t>
  </si>
  <si>
    <t>Điều chỉnh để đảm bảo nội dung đầu tư phù hợp với công năng sử dụng thực tế</t>
  </si>
  <si>
    <t>huyện xem lại điều chỉnh số phòng</t>
  </si>
  <si>
    <t>04 Phòng công vụ giáo viên; 01 Công trình phụ trợ khác</t>
  </si>
  <si>
    <t>Nhu cầu đầu tư bổ sung cần 02 phòng học thông thường và phòng học bộ môn + 01 nhà bếp, đảm bảo đạt chuẩn theo kế hoạch</t>
  </si>
  <si>
    <t>01 Nhà bếp, nhà ăn; 02 Phòng học thông thường và bộ môn</t>
  </si>
  <si>
    <t>Cơ sở hạ tầng đã cơ bản đảm bảo, chưa cần thiết đầu tư. Điều chỉnh sang điểm trường khác có nhu cầu cần thiết hơn để đảm bảo trường đạt chuẩn theo kế hoạch</t>
  </si>
  <si>
    <t xml:space="preserve">Trùng 01 dự án xây dựng nông thôn mới </t>
  </si>
  <si>
    <t>Tiểu dự án 1- Dự án 9: Đầu tư xây dựng, nâng cấp, cải tạo cơ sở hạ tầng các thôn tập trung đông đồng bào dân tộc thiểu số có khó khăn đặc thù</t>
  </si>
  <si>
    <t>Thủy lợi Đấu Hay Khâu Tai bản Phìn Hồ</t>
  </si>
  <si>
    <t>Đường điện điểm di dân cư bản Nậm Tần Xá xã Pa Tần huyện Sìn Hồ</t>
  </si>
  <si>
    <t>Đã đầu tư từ nguồn giảm nghèo bền vững thuộc dự án Điện sinh hoạt bản Nậm Tần Xá xã Pa Tần</t>
  </si>
  <si>
    <t xml:space="preserve">Nâng cấp, sửa chữa đường giao thông từ Km5+500 điểm di dân cư bản Nậm Tần Xá đến đồn Biên Phòng 303, xã Pa Tần </t>
  </si>
  <si>
    <t>5,5km</t>
  </si>
  <si>
    <t>Phê duyệt tăng TMĐT</t>
  </si>
  <si>
    <t>Đã được đầu tư bằng nguồn vốn khác</t>
  </si>
  <si>
    <t>Không đúng đối tượng thụ hưởng</t>
  </si>
  <si>
    <t>Tuyến kênh đi qua rừng phòng hộ không thực hiện được</t>
  </si>
  <si>
    <t>Đường đi khu sản xuất bản Táng Ngá, xã Nậm Chà (giai đoạn 2)</t>
  </si>
  <si>
    <t>Nâng cấp, mở rộng đường nội bản, rãnh thoát nước nội bản Huổi Van xã Nậm Hàng</t>
  </si>
  <si>
    <t>550m</t>
  </si>
  <si>
    <t>Nâng cấp, mở rộng đường nội bản, rãnh thoát nước bản Pa Cheo xã Hua Bum</t>
  </si>
  <si>
    <t>Đường đi khu sản xuất bản Hua Pảng</t>
  </si>
  <si>
    <t>Nâng cấp, mở rộng thủy lợi Pề Ngài 1,2, xã Nậm Pì</t>
  </si>
  <si>
    <t>30ha</t>
  </si>
  <si>
    <t>Thủy lợi Lo Cớn, bản Pá Đởn, xã Nậm Pì</t>
  </si>
  <si>
    <t>10 ha</t>
  </si>
  <si>
    <t>72hộ</t>
  </si>
  <si>
    <t>Đã được đầu tư trong dự án: Đầu tư cơ sở hạ tầng bản Nậm Xuổng</t>
  </si>
  <si>
    <t>Chưa cần thiết phải đầu tư</t>
  </si>
  <si>
    <t>200 m</t>
  </si>
  <si>
    <t>Đã được đầu tư bằng các nguồn vốn khác</t>
  </si>
  <si>
    <t>Sửa chữa, nâng cấp đường giao thông nội bản A Mại, xã Pa Vệ Sủ</t>
  </si>
  <si>
    <t>01 km</t>
  </si>
  <si>
    <t>Đã được đầu tư, cứng hóa 100% và đang sử dụng tốt</t>
  </si>
  <si>
    <t>Bổ sung đầu mối và tuyến kênh mới chiều dài khoảng 2,5km</t>
  </si>
  <si>
    <t>Sửa chữa, nâng cấp đường giao thông nội bản Lắng Phiếu + Xám Láng xã Nậm Khao</t>
  </si>
  <si>
    <t>2,2km</t>
  </si>
  <si>
    <t>Nâng cấp đường giao thông đến bản Nậm Xuổng + Nậm Sẻ, xã Vàng San</t>
  </si>
  <si>
    <t>6,2km (Nâng cấp 1,5km mặt)</t>
  </si>
  <si>
    <t>Đường ra khu sản xuất bản Nậm Sẻ, xã Vàng San</t>
  </si>
  <si>
    <t>Đường giao thông nội đồng bản Xám Láng, xã Nậm Khao</t>
  </si>
  <si>
    <t>1,8 km</t>
  </si>
  <si>
    <t>Phụ trợ điểm trường Tiểu học, Mần non bản Nậm Xuổng, xã Vàng San</t>
  </si>
  <si>
    <t>Nhà bếp ăn, sân cổng tường rào….</t>
  </si>
  <si>
    <t>Đường ra khu sản xuất bản Seo Hai, Sì Thâu Chải xã Can Hồ</t>
  </si>
  <si>
    <t xml:space="preserve">0,5km đường, bến thuyền </t>
  </si>
  <si>
    <t>Ghi chú:</t>
  </si>
  <si>
    <t>Chỉ báo cáo các danh mục, dự án có thay đổi tổng mức đầu tư, vốn đầu tư ngân sách trung ương so với Tờ trình số 2141/TTr-UBND ngày 23/6/2022 của UBND tỉnh</t>
  </si>
  <si>
    <t>Dự án thành phần/ nội dung hoạt động</t>
  </si>
  <si>
    <t xml:space="preserve">Kế hoạch vốn năm 2023 </t>
  </si>
  <si>
    <t>Năm 2022 kéo dài sang năm 2023</t>
  </si>
  <si>
    <t>Giải ngân vốn nguồn ngân sách nhà nước năm 2022 kéo dài sang năm 2023 đến thời điểm báo cáo</t>
  </si>
  <si>
    <t>Giải ngân vốn nguồn ngân sách nhà nước năm 2023 đến thời điểm báo cáo</t>
  </si>
  <si>
    <t>Ký hiệu không xóa 
(theo tiêu chí NTM)</t>
  </si>
  <si>
    <t>Đã phân bổ chi tiết</t>
  </si>
  <si>
    <t>Lọc chung cho cả 3 CT</t>
  </si>
  <si>
    <t>Lọc CT NTM</t>
  </si>
  <si>
    <t>Dự án 1: Giải quyết tình trạng thiếu đất ở, nhà ở, đất sản xuất, nước sinh hoạt</t>
  </si>
  <si>
    <t>Tp</t>
  </si>
  <si>
    <t>Th.U</t>
  </si>
  <si>
    <t>T.U</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</si>
  <si>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</si>
  <si>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</si>
  <si>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</si>
  <si>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Kinh phí còn dư tại NS tỉnh</t>
  </si>
  <si>
    <t>KP dư</t>
  </si>
  <si>
    <t>Tiểu dự án 2: Hỗ trợ phát triển sản xuất theo chuỗi giá trị, vùng trồng dược liệu quý, thúc đẩy khởi sự kinh doanh, khởi nghiệp và thu hút đầu tư vùng đồng bào dân tộc thiểu số và miền núi</t>
  </si>
  <si>
    <t>a)</t>
  </si>
  <si>
    <t>Hỗ trợ phát triển sản xuất theo chuỗi giá trị.</t>
  </si>
  <si>
    <t>Sở Nông nghiệp và PTNT</t>
  </si>
  <si>
    <t>SNN</t>
  </si>
  <si>
    <t>b)</t>
  </si>
  <si>
    <t>Đầu tư, hỗ trợ phát triển vùng trồng dược liệu quý.</t>
  </si>
  <si>
    <t>c)</t>
  </si>
  <si>
    <t>Thúc đẩy khởi sự kinh doanh, khởi nghiệp và thu hút đầu tư vùng đồng bào dân tộc thiểu số và miền núi.</t>
  </si>
  <si>
    <t>Kinh phí chưa phân bổ tại NS tỉnh</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</si>
  <si>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</si>
  <si>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</si>
  <si>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Sở Y tế</t>
  </si>
  <si>
    <t>SYT</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</si>
  <si>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</si>
  <si>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</si>
  <si>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Sở Giáo dục và Đào tạo</t>
  </si>
  <si>
    <t>SGD</t>
  </si>
  <si>
    <t>Tiểu dự án 2: Bồi dưỡng kiến thức dân tộc; đào tạo dự bị đại học, đại học và sau đại học đáp ứng nhu cầu nhân lực cho vùng đồng bào dân tộc thiểu số và miền núi</t>
  </si>
  <si>
    <t>Bồi dưỡng kiến thức dân tộc</t>
  </si>
  <si>
    <t>Sở Nội vụ</t>
  </si>
  <si>
    <t>SNV</t>
  </si>
  <si>
    <t>Đào tạo dự bị đại học, đại học và sau đại học</t>
  </si>
  <si>
    <t>Tiểu dự án 3: Dự án phát triển giáo dục nghề nghiệp và giải quyết việc làm cho người lao động vùng dân tộc thiểu số và miền núi</t>
  </si>
  <si>
    <t>Trường cao đẳng cộng đồng</t>
  </si>
  <si>
    <t>CĐCĐ</t>
  </si>
  <si>
    <t>Tiểu dự án 4: Đào tạo nâng cao năng lực cho cộng đồng và cán bộ triển khai Chương trình ở các cấp</t>
  </si>
  <si>
    <t>Ban Dân tộc</t>
  </si>
  <si>
    <t>BDT</t>
  </si>
  <si>
    <t>Dự án 6: Bảo tồn, phát huy giá trị văn hóa truyền thống tốt đẹp của các dân tộc thiểu số gắn với phát triển du lịch</t>
  </si>
  <si>
    <t>Sở Văn hóa, Thể thao thao và Du lịch</t>
  </si>
  <si>
    <t>SVH</t>
  </si>
  <si>
    <t>Chưa phân bổ tại NS tỉnh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</si>
  <si>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</si>
  <si>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</si>
  <si>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Hội Liên hiệp Phụ nữ tỉnh</t>
  </si>
  <si>
    <t>Hội PN</t>
  </si>
  <si>
    <t>Dự án 9: 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</si>
  <si>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</si>
  <si>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Hội Nông dân tỉnh</t>
  </si>
  <si>
    <t>HND</t>
  </si>
  <si>
    <t>Tiểu dự án 2: Giảm thiểu tình trạng tảo hôn và hôn nhân cận huyết thống trong vùng đồng bào dân tộc thiểu số và miền núi</t>
  </si>
  <si>
    <t>Sở Tư pháp</t>
  </si>
  <si>
    <t>STP</t>
  </si>
  <si>
    <t>X</t>
  </si>
  <si>
    <t>Dự án 10: Truyền thông, tuyên truyền, vận động trong vùng đồng bào dân tộc thiểu số và miền núi. Kiểm tra, giám sát đánh giá việc tổ chức thực hiện Chương trình</t>
  </si>
  <si>
    <t xml:space="preserve">Tiểu dự án 1: Biểu dương, tôn vinh điển hình tiên tiến; phổ biến, giáo dục pháp luật, trợ giúp pháp lý và tuyên truyền; truyền thông </t>
  </si>
  <si>
    <t>Biểu dương, tôn vinh điển hình tiên tiến, phát huy vai trò của người có uy tín</t>
  </si>
  <si>
    <t>Phổ biến, giáo dục pháp luật và tuyên truyền, vận động đồng bào dân tộc thiểu số</t>
  </si>
  <si>
    <t>Liên minh HTX</t>
  </si>
  <si>
    <t>HTX</t>
  </si>
  <si>
    <t>TTTT</t>
  </si>
  <si>
    <t>Tăng cường, nâng cao khả năng tiếp cận và thụ hưởng hoạt động trợ giúp pháp lý chất lượng cho vùng đồng bào dân tộc thiểu số và miền núi</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</si>
  <si>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</si>
  <si>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</si>
  <si>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1: Hỗ trợ đầu tư phát triển hạ tầng kinh tế - xã hội các huyện nghèo, các xã đặc biệt khó khăn vùng bãi ngang, ven biển và hải đảo</t>
  </si>
  <si>
    <t>Tiểu dự án 1: Hỗ trợ đầu tư phát triển hạ tầng kinh tế - xã hội các huyện nghèo, xã đặc biệt khó khăn vùng bãi ngang, ven biển và hải đảo</t>
  </si>
  <si>
    <t>Dự án 2: Đa dạng hóa sinh kế, phát triển mô hình giảm nghèo</t>
  </si>
  <si>
    <t>Dự án 3: Hỗ trợ phát triển sản xuất, cải thiện dinh dưỡng</t>
  </si>
  <si>
    <t>Tiểu dự án 1: Hỗ trợ phát triển sản xuất trong lĩnh vực nông nghiệp</t>
  </si>
  <si>
    <t>Tiểu dự án 2: Cải thiện dinh dưỡng</t>
  </si>
  <si>
    <t>Dự án 4: Phát triển giáo dục nghề nghiệp, việc làm bền vững</t>
  </si>
  <si>
    <t>Tiểu dự án 1: Phát triển giáo dục nghề nghiệp vùng nghèo, vùng khó khăn</t>
  </si>
  <si>
    <t>Tiểu dự án 2: Hỗ trợ người lao động đi làm việc ở nước ngoài theo hợp đồng</t>
  </si>
  <si>
    <t>Dự án 5: Hỗ trợ nhà ở cho hộ nghèo, hộ cận nghèo trên địa bàn các huyện nghèo</t>
  </si>
  <si>
    <t>Dự án 6: Truyền thông và giảm nghèo về thông tin</t>
  </si>
  <si>
    <t>Tiểu dự án 1: Giảm nghèo về thông tin</t>
  </si>
  <si>
    <t>Tiểu dự án 2: Truyền thông vè giảm nghèo đa chiều</t>
  </si>
  <si>
    <t>Ủy ban Mặt trận tổ quốc Việt Nam tỉnh</t>
  </si>
  <si>
    <t>UBMTTQ</t>
  </si>
  <si>
    <t>Dự án 7: Nâng cao năng lực và giám sát, đánh giá Chương trình</t>
  </si>
  <si>
    <t>Tiểu dự án 1: Nâng cao năng lực thực hiện Chương trình</t>
  </si>
  <si>
    <t>Tiểu dự án 2: Giám sát, đánh giá</t>
  </si>
  <si>
    <t>Sở Kế hoạch và Đầu tư</t>
  </si>
  <si>
    <t>SKH</t>
  </si>
  <si>
    <t>Sở Xây dựng</t>
  </si>
  <si>
    <t>SXD</t>
  </si>
  <si>
    <t>Nội dung thành phần số 01: Nâng cao hiệu quả quản lý và thực hiện xây dựng nông thôn mới theo quy hoạch nhằm nâng cao đời sống kinh tế - xã hội nông thôn gắn với quá trình đô thị hoá</t>
  </si>
  <si>
    <t>Nội dung 01: Rà soát, điều chỉnh, lập mới và triển khai, thực hiện quy hoạch chung xây dựng xã gắn với quá trình công nghiệp hóa, đô thị hóa</t>
  </si>
  <si>
    <t>Nội dung 02: Rà soát, điều chỉnh lập quy hoạch xây dựng vùng huyện gắn với quá trình công nghiệp hóa - đô thị hóa nhằm đáp ứng yêu cầu xây dựng NTM, trong đó, có quy hoạch khu vực hỗ trợ phát triển kinh tế nông thôn</t>
  </si>
  <si>
    <t>Nội dung 03: Xây dựng, rà soát, điều chỉnh quy hoạch tỉnh, tạo điều kiện thực hiện Chương trình gắn với phát triển kinh tế, xã hội và bảo vệ môi trường</t>
  </si>
  <si>
    <t>Nội dung thành phần số 02: Phát triển hạ tầng kinh tế - xã hội, cơ bản đồng bộ, hiện đại, đảm bảo kết nối nông thôn - đô thị và kết nối các vùng miền</t>
  </si>
  <si>
    <t>Nội dung 01: Tiếp tục hoàn thiện và nâng cao hệ thống hạ tầng giao thông trên địa bàn xã, hạ tầng giao thông kết nối liên xã, liên huyện</t>
  </si>
  <si>
    <t>Nội dung 02: Hoàn thiện và nâng cao chất lượng hệ thống thủy lợi và phòng chống thiên tai cấp xã, huyện, đảm bảo bền vững và thích ứng với biến đổi khí hậu</t>
  </si>
  <si>
    <t>Nội dung 03: Cải tạo và nâng cấp hệ thống lưới điện nông thôn theo hướng an toàn, tin cậy, ổn định và đảm bảo mỹ quan</t>
  </si>
  <si>
    <t>Nội dung 04: Tiếp tục xây dựng, hoàn chỉnh các công trình cấp xã, cấp huyện đối với các trường mầm non, trường TH, trường THCS, trường THPT hoặc trường PT có nhiều cấp học, trung tâm GDNN - GDTX</t>
  </si>
  <si>
    <t>Nội dung 05: Xây dựng và hoàn thiện hệ thống cơ sở vật chất văn hóa thể thao cấp xã, thôn, các trung tâm văn hóa - thể thao huyện; tu bổ, tôn tạo các di sản văn hóa gắn với phát triển du lịch nông thôn</t>
  </si>
  <si>
    <t>Nội dung 06: Đầu tư xây dựng hệ thống cơ sở hạ tầng thương mại nông thôn, chợ ATTP cấp xã; các chợ TT, chợ ĐM, TT thu mua - cung ứng nông sản an toàn cấp huyện; trung tâm KTNN; hệ thống TT cung ứng nông sản hiện đại</t>
  </si>
  <si>
    <t>Nội dung 07: Tập trung đầu tư cơ sở hạ tầng đồng bộ các vùng nguyên liệu tập trung gắn với liên kết chuỗi giá trị, cơ sở hạ tầng các cụm làng nghề, ngành nghề nông thôn</t>
  </si>
  <si>
    <t>Nội dung 08: Tiếp tục xây dựng, cải tạo và nâng cấp cơ sở hạ tầng, trang thiết bị cho các trạm y tế xã, trung tâm y tế huyện</t>
  </si>
  <si>
    <t>Nội dung 09: Phát triển, hoàn thiện hệ thống cơ sở hạ tầng số, chuyển đổi số trong nông nghiệp, nông thôn</t>
  </si>
  <si>
    <t>Nội dung 10: Xây dựng, hoàn thiện các công trình cấp nước sinh hoạt tập trung, đảm bảo chất lượng đạt chuẩn theo quy định</t>
  </si>
  <si>
    <t>Nội dung 11: Tập trung XD CSHT bảo vệ MTNT; thu hút các DN đầu tư các khu xử lý CTTT quy mô liên huyện, liên tỉnh; đầu tư HT các ĐTK, trung chuyển CTR sinh hoạt…</t>
  </si>
  <si>
    <t>Nội dung thành phần số 03: Tiếp tục thực hiện có hiệu quả cơ cấu lại ngành NN, PTKTNT; triển khai mạnh mẽ Chương trình mỗi xã một sản phẩm (OCOP)…</t>
  </si>
  <si>
    <t>Nội dung 01: Tập trung triển khai cơ cấu lại ngành nông nghiệp và phát triển kinh tế nông thôn, tiểu thủ công nghiệp và dịch vụ …</t>
  </si>
  <si>
    <t>Nội dung 02: XD và PT hiệu quả các VNLTT, cơ giới hóa đồng bộ, nâng cao năng lực chế biến và bảo quản nông sản theo các MHLK SX theo chuỗi giá trị …</t>
  </si>
  <si>
    <t>Nội dung 03: Tiếp tục thực hiện hiệu quả các chính sách đầu tư bảo vệ, phát triển rừng, chính sách chi trả dịch vụ môi trường rừng và Chương trình phát triển lâm nghiệp bền vững …</t>
  </si>
  <si>
    <t>Nội dung 04: Triển khai Chương trình mỗi xã một sản phẩm (OCOP) gắn với lợi thế vùng miền, thành lập Trung tâm OCOP Quốc gia …</t>
  </si>
  <si>
    <t>Nội dung 05: Nâng cao HQHĐ của các hình thức TCSX trong đó, ưu tiên hỗ trợ các HTX nông nghiệp ứng dụng công nghệ cao liên kết theo chuỗi giá trị…</t>
  </si>
  <si>
    <t>Nội dung 06: Nâng cao hiệu quả hoạt động của các hệ thống kết nối, xúc tiến tiêu thụ nông sản;…</t>
  </si>
  <si>
    <t>Nội dung 07: Tiếp tục thực hiện có hiệu quả Chương trình khoa học công nghệ phục vụ xây dựng…</t>
  </si>
  <si>
    <t>Nội dung 08: Thực hiện hiệu quả Chương trình phát triển du lịch nông thôn trong xây dựng NTM…</t>
  </si>
  <si>
    <t>Nội dung 09: Tiếp tục nâng cao chất lượng đào tạo nghề cho lao động nông thôn, gắn với nhu cầu của thị trường; hỗ trợ thúc đẩy và phát triển các mô hình khởi nghiệp, sáng tạo ở nông thôn.</t>
  </si>
  <si>
    <t>Nội dung thành phần số 04: Giảm nghèo bền vững, đặc biệt là vùng đồng bào dân tộc thiểu số, miền núi, vùng bãi ngang ven biển và hải đảo</t>
  </si>
  <si>
    <t>Nội dung 02: Triển khai hiệu quả các chính sách hỗ trợ nhà ở, xóa nhà tạm, dột nát; nâng cao chất lượng nhà ở dân cư</t>
  </si>
  <si>
    <t>Nội dung thành phần số 05: Nâng cao chất lượng giáo dục, y tế và chăm sóc sức khỏe người dân nông thôn</t>
  </si>
  <si>
    <t>Nội dung 1: Tiếp tục nâng cao chất lượng, phát triển giáo dục ở nông thôn …</t>
  </si>
  <si>
    <t>Nội dung 02: Tăng cường chất lượng dịch vụ của mạng lưới y tế cơ sở đảm bảo chăm sóc sức khoẻ toàn dân …</t>
  </si>
  <si>
    <t>Nội dung thành phần số 06: Nâng cao chất lượng đời sống văn hóa của người dân nông thôn; bảo tồn và phát huy các giá trị văn hóa truyền thống theo hướng bền vững gắn với phát triển du lịch nông thôn</t>
  </si>
  <si>
    <t>Nội dung 01: Nâng cao hiệu quả hoạt động của hệ thống thiết chế văn hóa, thể thao cơ sở;…</t>
  </si>
  <si>
    <t>Nội dung 02: Tăng cường kiểm kê, ghi danh các di sản văn hóa; bảo tồn và phát huy di sản văn hóa;….</t>
  </si>
  <si>
    <t>Nội dung thành phần số 07: Nâng cao chất lượng môi trường; xây dựng cảnh quan nông thôn sáng - xanh - sạch - đẹp, an toàn; giữ gìn và khôi phục cảnh quan truyền thống của nông thôn Việt Nam</t>
  </si>
  <si>
    <t>Nội dung 01: Xây dựng và tổ chức hướng dẫn thực hiện các Đề án/Kế hoạch tổ chức phân loại, thu gom, vận chuyển chất thải rắn trên địa bàn huyện đảm bảo theo quy định; phát triển, nhân rộng các mô hình phân loại chất thải tại nguồn phát sinh</t>
  </si>
  <si>
    <t>Nội dung 02: Thu gom, tái chế, tái sử dụng các loại chất thải theo nguyên lý tuần hoàn; tăng cường công tác quản lý chất thải nhựa trong hoạt động sản xuất nông, lâm, ngư nghiệp ở Việt Nam; xây dựng cộng đồng dân cư không rác thải nhựa</t>
  </si>
  <si>
    <t>Nội dung 03: Đẩy mạnh xử lý, khắc phục ô nhiễm và cải thiện chất lượng môi trường tại những khu vực tập trung nhiều nguồn thải, những nơi gây ô nhiễm môi trường nghiêm trọng và các khu vực mặt nước bị ô nhiễm</t>
  </si>
  <si>
    <t>Nội dung 04: Cải tạo nghĩa trang phù hợp với cảnh quan môi trường; xây dựng mới và mở rộng các cơ sở mai táng, hỏa táng phải phù hợp với các quy định và theo quy hoạch</t>
  </si>
  <si>
    <t>Nội dung 05: Giữ gìn và khôi phục cảnh quan truyền thống của nông thôn Việt Nam; tăng tỷ lệ trồng hoa, cây xanh phân tán gắn với triển khai Đề án trồng một tỷ cây xanh giai đoạn 2021 - 2025…</t>
  </si>
  <si>
    <t>Nội dung 06: Tăng cường quản lý an toàn thực phẩm tại các cơ sở, hộ gia đình sản xuất, kinh doanh thực phẩm; đảm bảo vệ sinh môi trường tại các cơ sở chăn nuôi, nuôi trồng thủy sản; cải thiện vệ sinh hộ gia đình</t>
  </si>
  <si>
    <t>Nội dung 07: Triển khai hiệu quả Chương trình “Tăng cường bảo vệ môi trường, an toàn thực phẩm và cấp nước sạch nông thôn trong xây dựng NTM giai đoạn 2021 - 2025”</t>
  </si>
  <si>
    <t>Nội dung thành phần số 08: Đẩy mạnh và nâng cao chất lượng các dịch vụ HCC; nâng cao chất lượng hoạt động của CQCS; thúc đẩy quá trình CĐS trong NTM...; bảo đảm và tăng cường KNTCPL cho người dân; tăng cường giải pháp nhằm đảm bảo BĐG ...</t>
  </si>
  <si>
    <t>Nội dung 01: Triển khai đề án về đào tạo, bồi dưỡng kiến thức, năng lực quản lý hành chính, quản lý kinh tế - xã hội chuyên sâu, chuyển đổi tư duy….</t>
  </si>
  <si>
    <t>Nội dung 02: Tăng cường ứng dụng công nghệ thông tin trong thực hiện các dịch vụ hành chính công nhằm nâng cao chất lượng giải quyết thủ tục hành chính theo hướng minh bạch, công khai và hiệu quả ở các cấp …</t>
  </si>
  <si>
    <t>Nội dung 03: Triển khai hiệu quả Chương trình chuyển đổi số trong xây dựng NTM, hướng tới NTM thông minh giai đoạn 2021 - 2025</t>
  </si>
  <si>
    <t>Nội dung 04: Tăng cường hiệu quả công tác phổ biến, giáo dục pháp luật, hòa giải ở cơ sở, giải quyết hòa giải, mâu thuẫn ở khu vực nông thôn</t>
  </si>
  <si>
    <t>Nội dung 05: Nâng cao nhận thức, thông tin về trợ giúp pháp lý; tăng cường khả năng thụ hưởng dịch vụ trợ giúp pháp lý</t>
  </si>
  <si>
    <t>Nội dung 06: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</si>
  <si>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Nội dung thành phần số 09: Nâng cao chất lượng, phát huy vai trò của Mặt trận Tổ quốc Việt Nam và các tổ chức chính trị - xã hội trong xây dựng NTM</t>
  </si>
  <si>
    <t>Nội dung 01: Tiếp tục tổ chức triển khai Cuộc vận động “Toàn dân đoàn kết xây dựng NTM, đô thị văn minh”….</t>
  </si>
  <si>
    <t>Nội dung 02: Triển khai hiệu quả phong trào “Nông dân thi đua sản xuất kinh doanh giỏi, đoàn kết giúp nhau làm giàu và giảm nghèo bền vững”…</t>
  </si>
  <si>
    <t>Nội dung 03: Triển khai hiệu quả Đề án “Hỗ trợ phụ nữ khởi nghiệp giai đoạn 2017-2025”</t>
  </si>
  <si>
    <t>Nội dung 04: Thúc đẩy chương trình khởi nghiệp, thanh niên làm kinh tế; triển khai hiệu quả Chương trình trí thức trẻ tình nguyện tham gia xây dựng NTM</t>
  </si>
  <si>
    <t>Nội dung số 05: Vun đắp, gìn giữ giá trị tốt đẹp và phát triển hệ giá trị gia đình Việt Nam; thực hiện Cuộc vận động “Xây dựng gia đình 5 không, 3 sạch”</t>
  </si>
  <si>
    <t>Nội dung thành phần số 10: Giữ vững quốc phòng, an ninh và trật tự xã hội nông thôn</t>
  </si>
  <si>
    <t>Nội dung 01: Tăng cường công tác bảo đảm an ninh, trật tự ở địa bàn nông thôn, phát hiện, giải quyết kịp thời các nguy cơ tiềm ẩn về an ninh quốc gia, trật tự an toàn xã hội …</t>
  </si>
  <si>
    <t>Nội dung 02: Xây dựng lực lượng dân quân vững mạnh, rộng khắp, hoàn thành các chỉ tiêu quân sự, quốc phòng được giao;…</t>
  </si>
  <si>
    <t>XI</t>
  </si>
  <si>
    <t>Nội dung thành phần số 11: Tăng cường công tác giám sát, đánh giá thực hiện Chương trình; nâng cao năng lực xây dựng NTM; truyền thông về xây dựng NTM; thực hiện Phong trào thi đua cả nước chung sức xây dựng NTM</t>
  </si>
  <si>
    <t>Nội dung 01: Nâng cao chất lượng và hiệu quả công tác kiểm tra, giám sát, đánh giá kết quả thực hiện Chương trình; xây dựng hệ thống giám sát, đánh giá đồng bộ, toàn diện đáp ứng yêu cầu quản lý Chương trình…</t>
  </si>
  <si>
    <t>Nội dung 02: Tiếp tục tăng cường nâng cao năng lực, chuyển đổi nhận thức, tư duy cho đội ngũ cán bộ làm công tác xây dựng NTM các cấp, đặc biệt cán bộ cơ sở</t>
  </si>
  <si>
    <t>Nội dung 03: Đào tạo, tập huấn nhằm nâng cao nhận thức và chuyển đổi tư duy của người dân và cộng đồng về phát triển kinh tế nông nghiệp và xây dựng NTM</t>
  </si>
  <si>
    <t>Nội dung 04: Đẩy mạnh, đa dạng hình thức thông tin, truyền thông nhằm nâng cao nhận thức, chuyển đổi tư duy của cán bộ, người dân về xây dựng NTM; thực hiện có hiệu quả công tác truyền thông về xây dựng NTM</t>
  </si>
  <si>
    <t>Nội dung 05: Tiếp tục triển khai rộng khắp phong trào thi đua “Cả nước chung sức xây dựng nông thôn mới”</t>
  </si>
  <si>
    <t>Phần vốn sự nghiệp CT NTM - Sở Tài chính không tách được thoe tiêu chí: Tổng hợp theo đơn vị như sau:</t>
  </si>
  <si>
    <t>Hỗ trợ chuyển đổi nghề</t>
  </si>
  <si>
    <t>Hỗ trợ nước sinh hoạt phân tán</t>
  </si>
  <si>
    <t>Sở Công Thương</t>
  </si>
  <si>
    <t>SCT</t>
  </si>
  <si>
    <t>TỔNG HỢP TÌNH HÌNH THỰC HIỆN VỐN SỰ NGHIỆP CÁC CHƯƠNG TRÌNH MỤC TIÊU QUỐC GIA</t>
  </si>
  <si>
    <t>Biểu số 1</t>
  </si>
  <si>
    <t>Biểu số 2</t>
  </si>
  <si>
    <t>Biểu số 4</t>
  </si>
  <si>
    <t>Biểu số 5</t>
  </si>
  <si>
    <t>TH Chương trình 88</t>
  </si>
  <si>
    <t>Ban NN</t>
  </si>
  <si>
    <t>Ban XD</t>
  </si>
  <si>
    <t>Sở TTTT</t>
  </si>
  <si>
    <t>KHÔNG XÓA CÁC CỘT NÀY
(dùng để lọc dự án)</t>
  </si>
  <si>
    <t>STTTT</t>
  </si>
  <si>
    <t>Lắp đặt biển báo biển chỉ dẫn, gờ giảm tốc trên các tuyến đường xã trên địa bàn xã San Thàng</t>
  </si>
  <si>
    <t>Tổng cộng các nguồn vốn</t>
  </si>
  <si>
    <t>Tổng cộng các lần giao NSTW</t>
  </si>
  <si>
    <t>Tổng cộng các lần giao NSĐP</t>
  </si>
  <si>
    <t>Lần 1</t>
  </si>
  <si>
    <t>NSĐP
(NS tỉnh)</t>
  </si>
  <si>
    <t>NSĐP
(NS huyện)</t>
  </si>
  <si>
    <t xml:space="preserve">Tổng kế hoạch vốn đầu tư năm 2022, 2023 </t>
  </si>
  <si>
    <t>Tình hình giao kế hoạch vốn đầu tư năm 2022, 2023</t>
  </si>
  <si>
    <t>Trong đó</t>
  </si>
  <si>
    <t>NSĐP (NS tỉnh)</t>
  </si>
  <si>
    <t>NSĐP (NS huyện)</t>
  </si>
  <si>
    <t>DANH MỤC ĐÃ GIAO TẠI TỜ TRÌNH SỐ 2141/TTR-UBND</t>
  </si>
  <si>
    <t>Danh mục dự án điều chỉnh</t>
  </si>
  <si>
    <t>Kế hoạch vốn đầu tư giai đoạn 2021-2025 sau điều chỉnh</t>
  </si>
  <si>
    <t>DANH MỤC ĐỀ NGHỊ ĐIỀU CHỈNH</t>
  </si>
  <si>
    <t>Khoảng 1,8km</t>
  </si>
  <si>
    <t>Khoảng 02km</t>
  </si>
  <si>
    <t>Quyết định đầu tư dự kiến</t>
  </si>
  <si>
    <t>NSTW chưa phân bổ chi tiết</t>
  </si>
  <si>
    <t>Tổng hợp thông tin các nguồn vốn của các dự án (bao gồm dự án đã và chưa phê duyệt)</t>
  </si>
  <si>
    <t>Giảm quy mô từ 02 cầu 
BTCT còn 01 cầu BTCT. Do số vốn không đủ để đầu tư 02 cầu BTCT</t>
  </si>
  <si>
    <t>Không đầu tư</t>
  </si>
  <si>
    <t>Xã Mường So</t>
  </si>
  <si>
    <t>L=0,8km</t>
  </si>
  <si>
    <t>Tăng vốn từ dự án Nâng cấp, sữa chữa các đoạn đường nội bản Phiêng Đanh</t>
  </si>
  <si>
    <t>L=1,1km</t>
  </si>
  <si>
    <t>L=0,35km</t>
  </si>
  <si>
    <t>Một số hộ gia đình thuộc bản Nhiều Sáng đang sử dụng mó nước không đồng ý bàn giao để xây dựng công trình cấp NSH cho bản. Trong khu vực bản không có nguồn thay thế</t>
  </si>
  <si>
    <t>4,0km</t>
  </si>
  <si>
    <t>Thủy Lợi Nậm Le 2, xã Huổi Luông</t>
  </si>
  <si>
    <t>50ha</t>
  </si>
  <si>
    <t>Nâng cấp, cải tạo đường GTNT Trung tâm xã - bản Làng Vây 1,2, xã Huổi Luông</t>
  </si>
  <si>
    <t>Theo quyết định phê duyệt dự án</t>
  </si>
  <si>
    <t>Khi phê duyệt dự án có nguồn vốn huy động 52 triệu đồng</t>
  </si>
  <si>
    <t>1,58 km</t>
  </si>
  <si>
    <t>1,48km</t>
  </si>
  <si>
    <t xml:space="preserve">Đường nội đồng đi khu sản xuất Nậm Đoong II xã Pú Đao </t>
  </si>
  <si>
    <t>Đường, rãnh thoát nước đi khi sản xuất bản Pa Kéo</t>
  </si>
  <si>
    <t>Đường nội đồng Nậm Mô, xã Mường Mô</t>
  </si>
  <si>
    <t>Đường nội đồng bản Nậm Hài, xã Mường Mô</t>
  </si>
  <si>
    <t xml:space="preserve">Xã Mường Mô </t>
  </si>
  <si>
    <t>Đề nghị không điều chỉnh vốn NSTW, do UBND xã phê duyệt vượt định mức phân bổ vốn cho xã</t>
  </si>
  <si>
    <t>6,5km GTNT - B</t>
  </si>
  <si>
    <t>8,5km</t>
  </si>
  <si>
    <t>08 phòng học; 04 phòng bộ môn; 05 phòng đa chức năng và các hạng mục phụ trợ khác</t>
  </si>
  <si>
    <t>Theo quyết định phê duyệt dự án của UBND huyện</t>
  </si>
  <si>
    <t>Theo quyết định phê duyệt dự án của UBND xã</t>
  </si>
  <si>
    <t>Vướngvào rừng phòng hộ</t>
  </si>
  <si>
    <t>314 hộ</t>
  </si>
  <si>
    <t>Cẩn xem xét lại đề xuất của huyện Nậm Nhùn với ly do làm tăng số lượng công trình</t>
  </si>
  <si>
    <t>7,4km</t>
  </si>
  <si>
    <t>Không thực hiện, do đập đầu mối không đủ nước</t>
  </si>
  <si>
    <t>Đường sản xuất Hô Háng, bản Nậm Cầy xã Nậm Hàng</t>
  </si>
  <si>
    <t>Bổ sung mới, từ chi phí điều chỉnh giảm của các dự án</t>
  </si>
  <si>
    <t>01 phòng quản lý học sinh, 01 kho chứa lương thực và 05 Phòng học thông thường và bộ môn</t>
  </si>
  <si>
    <t>- Điều chỉnh tên do sáp nhập 02 trường tiểu học, THCS thành Tiểu học và THCS
- Cần xem xét việc thay đổi quy mô dự án</t>
  </si>
  <si>
    <t>Sơn lại toàn bộ tường nhà bán trú 01 tầng, trần cửa; chống thấm mái, Sê nô</t>
  </si>
  <si>
    <t>Bổ sung mới; quy mô chưa phù hợp với nguyên tắc, tiêu chí phân bổ vốn</t>
  </si>
  <si>
    <t>Nhà văn hóa bản Nậm Vạc 1</t>
  </si>
  <si>
    <t>Nhà văn hóa bản Pa Mu xã Hua Bum</t>
  </si>
  <si>
    <t>Nhà văn hóa bản Nậm Pì</t>
  </si>
  <si>
    <t>87m2</t>
  </si>
  <si>
    <t>Xã Nậm Pì</t>
  </si>
  <si>
    <t>Nhà văn hóa bản Pề Ngài I, xã Nậm Pì</t>
  </si>
  <si>
    <t>Nhà văn hóa bản Pá Đởn xã Nậm Pì</t>
  </si>
  <si>
    <t>Nhà văn hóa bản Huổi Só, xã Nậm Chà</t>
  </si>
  <si>
    <t>12km</t>
  </si>
  <si>
    <t>11 phòng</t>
  </si>
  <si>
    <t>Dự kiến điều chỉnh giảm TMĐT, do giảm quy mô</t>
  </si>
  <si>
    <t>Cầu treo dân sinh nhóm Dền Thàng</t>
  </si>
  <si>
    <t>60m</t>
  </si>
  <si>
    <t>Tăng TMĐT do thay đổi vị trí do điều chỉnh tuyến đường</t>
  </si>
  <si>
    <t>Xây dựng nhà lớp học và nhà công vụ cho điểm trường bản Pá Sập - Trường PTDTBT TH Nậm Pì, xã Nậm Pì huyện Nậm Nhùn</t>
  </si>
  <si>
    <t>04 phòng</t>
  </si>
  <si>
    <t>02 Phòng học, 01 Phòng công vụ, ..</t>
  </si>
  <si>
    <t>Điều chỉnh tên, giảm tổng mức (do đã được đầu tư nhà lắp ghép, từ nguồn xã hội hóa)</t>
  </si>
  <si>
    <t>Các dự án đề xuất bổ sung</t>
  </si>
  <si>
    <t>Vượt quá số vốn giao cho huyện</t>
  </si>
  <si>
    <t>Kho bạc sai Công thức tổng</t>
  </si>
  <si>
    <t>Lần 2</t>
  </si>
  <si>
    <t>Vốn kéo dài năm 2022 sang năm 2023</t>
  </si>
  <si>
    <t>Giải ngân kế hoạch vốn năm 2023 đến 31/8/2023</t>
  </si>
  <si>
    <t>Lũy kế giải ngân năm 2022 đến hết 31/01/2023</t>
  </si>
  <si>
    <t>KH đầu tư trung hạn giai đoạn 2021-2025 đã giao</t>
  </si>
  <si>
    <t>Thiết lập các điểm hỗ trợ đồng bào dân tộc thiểu số ứng dụng công nghệ thông tin tại 74 xã thuộc các huyện: Mường Tè, Nậm Nhùn, Sìn Hồ, Tam Đường, Tân Uyên, Than Uyên và Thành phố Lai Châu bằng nguồn vốn đầu tư</t>
  </si>
  <si>
    <t>Các xã</t>
  </si>
  <si>
    <t>74 xã</t>
  </si>
  <si>
    <t>2023 - 2025</t>
  </si>
  <si>
    <t>NSTW (đã phân bổ chi tiết)</t>
  </si>
  <si>
    <t>4=5+6+7+8</t>
  </si>
  <si>
    <t>18=19+20+21+22</t>
  </si>
  <si>
    <t>32=33+34</t>
  </si>
  <si>
    <t>43=44+45+46</t>
  </si>
  <si>
    <t>47=48+49</t>
  </si>
  <si>
    <t>Lần 3</t>
  </si>
  <si>
    <t xml:space="preserve">TỔNG HỢP TÌNH HÌNH GIAO KẾ HOẠCH VỐN ĐẦU TƯ THỰC HIỆN CÁC CHƯƠNG TRÌNH MỤC TIÊU QUỐC GIA </t>
  </si>
  <si>
    <t>Chương trình MTQG xây dựng nông thôn mới</t>
  </si>
  <si>
    <t>Tình hình thực hiện vốn đầu tư đến hết năm 2023</t>
  </si>
  <si>
    <t>TỔNG HỢP CÁC DANH MỤC DỰ ÁN ĐẦU TƯ THUỘC CÁC CHƯƠNG TRÌNH MỤC TIÊU QUỐC GIA</t>
  </si>
  <si>
    <t>Lũy kế giải ngân đến hết 31/01/2024</t>
  </si>
  <si>
    <t>Giải ngân vốn kéo dài năm 2022 sang năm 2024 đến 30/6/2024</t>
  </si>
  <si>
    <t>Giải ngân vốn kéo dài năm 2023 sang năm 2024 đến 30/6/2024</t>
  </si>
  <si>
    <t xml:space="preserve">Kế hoạch vốn đầu tư 2024 </t>
  </si>
  <si>
    <t xml:space="preserve">Tổng kế hoạch vốn đầu tư đã bố trí đến hết năm 2023 </t>
  </si>
  <si>
    <t>Giải ngân đến 30/6/2024</t>
  </si>
  <si>
    <t>Tình hình thực hiện kế hoạch vốn đầu tư năm 2024</t>
  </si>
  <si>
    <t>Dự kiến nhu cầu vốn bố trí năm 2025</t>
  </si>
  <si>
    <t>Huyện, Thành phố ….</t>
  </si>
  <si>
    <t>Dự án ….</t>
  </si>
  <si>
    <t>Các dự án khởi công năm 2024</t>
  </si>
  <si>
    <t>…..</t>
  </si>
  <si>
    <t>Các dự án dự kiến khởi công năm 2025</t>
  </si>
  <si>
    <t>…………..</t>
  </si>
  <si>
    <t>Dự kiến số vốn không còn nhu cầu giải ngân đến hết năm 2025</t>
  </si>
  <si>
    <t>37</t>
  </si>
  <si>
    <t>38</t>
  </si>
  <si>
    <t>39</t>
  </si>
  <si>
    <t>40</t>
  </si>
  <si>
    <t>41</t>
  </si>
  <si>
    <t>42</t>
  </si>
  <si>
    <t>43</t>
  </si>
  <si>
    <t>44</t>
  </si>
  <si>
    <t>45</t>
  </si>
  <si>
    <t>46</t>
  </si>
  <si>
    <t>47</t>
  </si>
  <si>
    <t>48</t>
  </si>
  <si>
    <t>49</t>
  </si>
  <si>
    <t>50</t>
  </si>
  <si>
    <t>Lũy kế giải ngân kế hoạch vốn các năm 2021, 2022, 2023 đến hết 31/01/2024</t>
  </si>
  <si>
    <t>Kế hoạch đầu tư trung hạn giai đoạn 2021-2025</t>
  </si>
  <si>
    <t>Kế hoạch vốn kéo dài năm 2022 sang năm 2024</t>
  </si>
  <si>
    <t>Kế hoạch vốn kéo dài năm 2023 sang năm 2024</t>
  </si>
  <si>
    <t>Kế hoạch vốn năm 2024</t>
  </si>
  <si>
    <t>Giải ngân kế hoạch vốn năm 2024 đến 30/6/2024</t>
  </si>
  <si>
    <t>Sở ……………..</t>
  </si>
  <si>
    <t>………………..</t>
  </si>
  <si>
    <t>Huyện ………….</t>
  </si>
  <si>
    <t>Nội dung …………</t>
  </si>
  <si>
    <t>Nội dung hỗ trợ ………</t>
  </si>
  <si>
    <t>Dự án …………</t>
  </si>
  <si>
    <t>Dự án ……………</t>
  </si>
  <si>
    <t>Tiểu dự án …………….</t>
  </si>
  <si>
    <t>Huyện ……………</t>
  </si>
  <si>
    <t xml:space="preserve">Tổng kế hoạch vốn sự nghiệp các năm 2021, 2022, 2023 </t>
  </si>
  <si>
    <t>NSWT phân bổ chi tiết</t>
  </si>
  <si>
    <t>Tình hình thực hiện kế hoạch vốn sự nghiệp năm 2024</t>
  </si>
  <si>
    <t>Tổng vốn sự nghiệp dự kiến không thể giải ngân do không còn đối tượng hỗ trợ đến hết năm 2025</t>
  </si>
  <si>
    <t>Kế hoạch vốn sự nghiệp giai đoạn 2021-2025 được cấp có thẩm quyền giao, thông báo</t>
  </si>
  <si>
    <t>Tình hình thực hiện vốn sự nghiệp giai đoạn 2021 - 2023</t>
  </si>
  <si>
    <t>Dự kiến kế hoạch vốn năm 2025</t>
  </si>
  <si>
    <t>Hỗ trợ ………</t>
  </si>
  <si>
    <t>Nội dung</t>
  </si>
  <si>
    <t>Chỉ tiêu</t>
  </si>
  <si>
    <t>ĐVT</t>
  </si>
  <si>
    <t>Các Quyết định của Thủ tướng Chính phủ về phê duyệt CTMTQG</t>
  </si>
  <si>
    <t>Nghị quyết 05-NQ/ĐH Đại hội ĐHĐB tỉnh Lai Châu</t>
  </si>
  <si>
    <t>Quyết định số 45/2020/QĐ-UBND ngày 15/12/2020</t>
  </si>
  <si>
    <r>
      <t xml:space="preserve">Số 263/QĐ-TTg </t>
    </r>
    <r>
      <rPr>
        <sz val="11"/>
        <rFont val="Times New Roman"/>
        <family val="1"/>
      </rPr>
      <t>(Nông thôn mới)</t>
    </r>
  </si>
  <si>
    <r>
      <t>Số 90/QĐ-TTg</t>
    </r>
    <r>
      <rPr>
        <sz val="11"/>
        <rFont val="Times New Roman"/>
        <family val="1"/>
      </rPr>
      <t xml:space="preserve"> (Giảm nghèo)</t>
    </r>
  </si>
  <si>
    <r>
      <t xml:space="preserve">Số 1719/QĐ-TTg </t>
    </r>
    <r>
      <rPr>
        <sz val="11"/>
        <rFont val="Times New Roman"/>
        <family val="1"/>
      </rPr>
      <t>(Dân tộc và miền núi)</t>
    </r>
  </si>
  <si>
    <t>CHỈ TIÊU VỀ KINH TẾ XÃ HỘI</t>
  </si>
  <si>
    <t>Phấn đấu thu nhập bình quân của người dân tộc thiểu số</t>
  </si>
  <si>
    <t>Triệu đồng/người/năm</t>
  </si>
  <si>
    <t>&gt; 2 lần năm 2020</t>
  </si>
  <si>
    <t>Phấn đấu thu nhập bình quân của người dân nông thôn</t>
  </si>
  <si>
    <t>&gt;1,5 lần năm 2020</t>
  </si>
  <si>
    <t>Tỷ lệ xã đạt chuẩn nông thôn mới</t>
  </si>
  <si>
    <t>%</t>
  </si>
  <si>
    <t>Tiêu chí/xã</t>
  </si>
  <si>
    <t>%/năm</t>
  </si>
  <si>
    <t>1-1,5%/năm</t>
  </si>
  <si>
    <t>3%/năm</t>
  </si>
  <si>
    <t>4-5%/năm</t>
  </si>
  <si>
    <t>Tỷ lệ xã ra khỏi địa bàn đặc biệt khó khăn</t>
  </si>
  <si>
    <t xml:space="preserve">Tỷ lệ số hộ dân tộc thiểu số đang cư trú tại các khu vực xa xôi, hẻo lánh, nơi có nguy cơ xảy ra lũ ống, lũ quét, sạt lở được Quy hoạch, sắp xếp, di dời, bố trí </t>
  </si>
  <si>
    <t>Tỷ lệ học sinh học mẫu giáo 5 tuổi đến trường</t>
  </si>
  <si>
    <t xml:space="preserve">Tỷ lệ học sinh trong độ tuổi học tiểu học đến trường </t>
  </si>
  <si>
    <t xml:space="preserve">Tỷ lệ học sinh trong độ tuổi học trung học cơ sở đến trường </t>
  </si>
  <si>
    <t xml:space="preserve">Tỷ lệ học sinh trong độ tuổi học trung học phổ thông đến trường </t>
  </si>
  <si>
    <t>Tỷ lệ người từ 15 tuổi trở lên đọc thông, viết thạo tiếng phổ thông</t>
  </si>
  <si>
    <t>Tỷ lệ đồng bào dân tộc thiểu số tham gia bảo hiểm y tế</t>
  </si>
  <si>
    <t>&gt;80</t>
  </si>
  <si>
    <t>&lt;15</t>
  </si>
  <si>
    <t>GIẢI QUYẾT MỨC ĐỘ THIẾU HỤT CÁC DỊCH VỤ XÃ HỘI CƠ BẢN</t>
  </si>
  <si>
    <t xml:space="preserve">Tỷ lệ trẻ em thuộc hộ nghèo, hộ cận nghèo đi học đúng độ tuổi </t>
  </si>
  <si>
    <t>Tỷ lệ người lao động thuộc hộ nghèo, hộ cận nghèo, hộ mới thoát nghèo và tỷ lệ người lao động thuộc huyện nghèo qua đào tạo</t>
  </si>
  <si>
    <t>Tỷ lệ hộ nghèo, hộ cận nghèo sử dụng nhà tiêu hợp vệ sinh.</t>
  </si>
  <si>
    <t>Tỷ lệ hộ nghèo, hộ cận nghèo có nhu cầu được tiếp cận sử dụng các dịch vụ viễn thông, internet</t>
  </si>
  <si>
    <t>Tỷ lệ các hộ gia đình sinh sống địa bàn huyện nghèo được tiếp cận thông tin về giảm nghèo bền vững thông qua các hình thức xuất bản phẩm, sản phẩm truyền thông.</t>
  </si>
  <si>
    <t>CHỈ TIÊU VỀ CƠ SỞ HẠ TẦNG</t>
  </si>
  <si>
    <t>Tỷ lệ xã có đường ô tô đến trung tâm xã được rải nhựa hoặc bê tông</t>
  </si>
  <si>
    <t>Tỷ lệ thôn, bản có có đường xe máy hoặc ô tô đến trung tâm được cứng hóa</t>
  </si>
  <si>
    <t>Tỷ lệ hộ dân được sử dụng điện lưới quốc gia và các nguồn điện khác</t>
  </si>
  <si>
    <t>Tỷ lệ trạm y tế được xây dựng kiên cố</t>
  </si>
  <si>
    <t>Tỷ lệ trường, lớp học được xây dựng kiên cố</t>
  </si>
  <si>
    <t>Tỷ lệ đồng bào dân tộc thiểu số được xem truyền hình và nghe đài phát thanh</t>
  </si>
  <si>
    <t>Mục tiêu Nghị quyết số 10-NQ/TU</t>
  </si>
  <si>
    <t>Kế hoạch hàng năm</t>
  </si>
  <si>
    <t>Kết quả thực hiện</t>
  </si>
  <si>
    <t>Đến 30/6/2024</t>
  </si>
  <si>
    <t>KH năm 2021</t>
  </si>
  <si>
    <t>KH năm 2022</t>
  </si>
  <si>
    <t>KH năm 2023</t>
  </si>
  <si>
    <t>KH năm 2024</t>
  </si>
  <si>
    <t>Năm 2021</t>
  </si>
  <si>
    <t>Năm 2020</t>
  </si>
  <si>
    <t>Công nhận xã đạt chuẩn nông thôn mới nâng cao</t>
  </si>
  <si>
    <t>Xã</t>
  </si>
  <si>
    <t>Bình quân tiêu chí trên xã</t>
  </si>
  <si>
    <t>Số xã đạt dưới 15 tiêu chí</t>
  </si>
  <si>
    <t>Tỷ lệ hộ nghèo giảm bình quân</t>
  </si>
  <si>
    <t>&gt;4%/năm</t>
  </si>
  <si>
    <t>Giảm số hộ nghèo so với đầu kỳ</t>
  </si>
  <si>
    <t>Đến năm 2025 giảm 1/2</t>
  </si>
  <si>
    <t xml:space="preserve">Phấn đấu có 1 huyện thoát khỏi tỉnh trạng nghèo, đặc biệt khó khăn </t>
  </si>
  <si>
    <t>Huyện</t>
  </si>
  <si>
    <t>&gt;94,5</t>
  </si>
  <si>
    <t>Tỷ lệ hộ nghèo ở các huyện nghèo giảm</t>
  </si>
  <si>
    <t>Tỷ lệ phụ nữ DTTS có thai được khám thai định kỳ, sinh con ở cơ sở y tế hoặc có sự trợ giúp của cán bộ y tế</t>
  </si>
  <si>
    <t>Giảm tỷ lệ suy dinh dưỡng trẻ em người DTTS dưới 5 tuổi thể nhẹ cân</t>
  </si>
  <si>
    <t>Tỷ lệ lao động người DTTS trong độ tuổi được đào tạo nghề</t>
  </si>
  <si>
    <t>Tỷ lệ bản có nhà sinh hoạt cộng đồng</t>
  </si>
  <si>
    <t>Tỷ lệ bản có đội văn hóa, văn nghệ (câu lạc bộ) truyền thống hoạt động thường xuyên, có chất lượng</t>
  </si>
  <si>
    <t>Tỷ lệ người lao động thuộc hộ nghèo, hộ cận nghèo, hộ mới thoát nghèo có nhu cầu được hỗ trợ kết nối, tư vấn, định hướng nghề nghiệp, cung cấp thông tin thị trường lao động, hỗ trợ tìm việc làm</t>
  </si>
  <si>
    <t>Tỷ lệ người thuộc hộ nghèo, hộ cận nghèo được hỗ trợ tham gia bảo hiểm y tế</t>
  </si>
  <si>
    <t>Tỷ lệ dân số nông thôn được sử dụng nước hợp vệ sinh</t>
  </si>
  <si>
    <t>Dự kiến KH năm 2025</t>
  </si>
  <si>
    <r>
      <t xml:space="preserve">Đánh giá kết quả thực hiện
</t>
    </r>
    <r>
      <rPr>
        <b/>
        <i/>
        <sz val="11"/>
        <rFont val="Times New Roman"/>
        <family val="1"/>
      </rPr>
      <t>(Nêu nguyên ngân, lý do đối với các mục tiêu "chưa đạt" và dự kiến đến hết năm 2025 "khó đạt")</t>
    </r>
  </si>
  <si>
    <t>Phụ lục II</t>
  </si>
  <si>
    <t>Phụ lục III</t>
  </si>
  <si>
    <t>Phụ lục IV</t>
  </si>
  <si>
    <t xml:space="preserve">Chương trình   </t>
  </si>
  <si>
    <t>Đơn vị tính</t>
  </si>
  <si>
    <t xml:space="preserve">Mục tiêu giai đoạn 5 năm được cấp có thẩm quyền giao (Thủ tướng Chính phủ, Hội đồng nhân dân cấp tỉnh)  </t>
  </si>
  <si>
    <t>Thực hiện mục tiêu, nhiệm vụ giai đoạn 2021-2025</t>
  </si>
  <si>
    <t xml:space="preserve">6 tháng đầu năm </t>
  </si>
  <si>
    <t>CHƯƠNG TRÌNH MỤC TIÊU QUỐC GIA PHÁT TRIỂN KINH TẾ XÃ HỘI VÙNG ĐỒNG BÀO DÂN TỘC THIỂU SỐ VÀ MIỀN NÚI</t>
  </si>
  <si>
    <t>MỤC TIÊU THEO NGHỊ QUYẾT SỐ 120/2020/QH14 CỦA QUỐC HỘI</t>
  </si>
  <si>
    <t>Thu nhập bình quân của người đồng bào dân tộc thiểu số và miền núi</t>
  </si>
  <si>
    <t>Thu nhập bình quân của người dân tộc thiểu số đầu năm báo cáo</t>
  </si>
  <si>
    <t>VNĐ/người</t>
  </si>
  <si>
    <t>Thu nhập bình quân của người dân tộc thiểu số cuối năm báo cáo</t>
  </si>
  <si>
    <t xml:space="preserve">c) </t>
  </si>
  <si>
    <t>Tỷ lệ tăng thu nhập so với với đầu kỳ báo cáo</t>
  </si>
  <si>
    <t>d)</t>
  </si>
  <si>
    <t>So sánh thu nhập bình quân của người dân tộc thiểu số với thu nhâp bình quân chung cả nước</t>
  </si>
  <si>
    <t>Mục tiêu về thôn bản đặc biệt khó khăn</t>
  </si>
  <si>
    <t>Số thôn bản đặc biệt khó khăn đầu năm báo cáo</t>
  </si>
  <si>
    <t>Số thôn, bản</t>
  </si>
  <si>
    <t>Số thôn bản đặc biệt khó khăn cuối năm báo cáo</t>
  </si>
  <si>
    <t>Tỷ lệ giảm số thôn bản đặc biệt khó khăn hằng năm</t>
  </si>
  <si>
    <t>MỤC TIÊU THEO QUYẾT ĐỊNH SỐ 1719/QĐ-TTG NGÀY 14/10/2021 CỦA THỦ TƯỚNG CHÍNH PHỦ</t>
  </si>
  <si>
    <t xml:space="preserve">Tỷ lệ tăng thu nhập bình quân của người dân vùng đồng bào dân tộc thiểu số </t>
  </si>
  <si>
    <t>Lần</t>
  </si>
  <si>
    <t>Mục tiêu, chỉ tiêu về hạ tầng giao thông</t>
  </si>
  <si>
    <t xml:space="preserve">Tỷ lệ thôn có đường ô tô đến trung tâm được cứng hóa. </t>
  </si>
  <si>
    <t>Số km đường nông thôn được nhựa hóa, bê tông hóa hoặc cứng hóa phục vụ sản xuất, đời sống của Nhân dân</t>
  </si>
  <si>
    <t>km</t>
  </si>
  <si>
    <t>Mục tiêu, chỉ tiêu về nước sạch</t>
  </si>
  <si>
    <t>Tỷ lệ đồng bào dân tộc thiểu số được sử dụng nước sinh hoạt hợp vệ sinh</t>
  </si>
  <si>
    <t>Số công trình nước sinh hoạt tập trung được xây dựng</t>
  </si>
  <si>
    <t>Công trình</t>
  </si>
  <si>
    <t>Số hộ được giải quyết nước sinh hoạt</t>
  </si>
  <si>
    <t>Hộ</t>
  </si>
  <si>
    <t>Số hộ được hỗ trợ nước sinh hoạt phân tán</t>
  </si>
  <si>
    <t>đ)</t>
  </si>
  <si>
    <t>Số hộ được tiếp cận công trình nước sinh hoạt tập trung</t>
  </si>
  <si>
    <t>Mục tiêu, chỉ tiêu về thông tin, truyền thông</t>
  </si>
  <si>
    <t>Số cán bộ trong hệ thống chính trị ở cơ sở được hỗ trợ ứng dụng công nghệ thông tin</t>
  </si>
  <si>
    <t>Người</t>
  </si>
  <si>
    <t>Mục tiêu, chỉ tiêu về sắp xếp, ổn định dân cư</t>
  </si>
  <si>
    <t>Tỷ lệ hộ di cư không theo quy hoạch được sắp xếp, bố trí ổn định dân cư</t>
  </si>
  <si>
    <t>Tỷ lệ số hộ dân tộc thiểu số đang cư trú tại các khu vực xa xôi, hẻo lánh, nơi có nguy cơ xảy ra lũ ống, lũ quét, sạt lở được quy hoạch, sắp xếp, di dời, bố trí ổn định nơi cư trú.</t>
  </si>
  <si>
    <t xml:space="preserve">Số hộ được sắp xếp, ổn định dân cư </t>
  </si>
  <si>
    <t>Mục tiêu, chỉ tiêu về giải quyết cơ bản tình trạng thiếu đất ở, đất sản xuất cho đồng bào:</t>
  </si>
  <si>
    <t>Số hộ đã được hỗ trợ đất ở</t>
  </si>
  <si>
    <t>Số hội được hỗ trợ nhà ở</t>
  </si>
  <si>
    <t>Số hộ được hỗ trợ đất sản xuất</t>
  </si>
  <si>
    <t xml:space="preserve">Số hội được giải quyết sinh kế </t>
  </si>
  <si>
    <t>Mục tiêu, chỉ tiêu về giáo dục, đào tạo</t>
  </si>
  <si>
    <t>Tỷ lệ học sinh học mẫu giáo 5 tuổi đến trường.</t>
  </si>
  <si>
    <t>Tỷ lệ học sinh trong độ tuổi học tiểu học đến trường</t>
  </si>
  <si>
    <t>Tỷ lệ học sinh học trung học cơ sở</t>
  </si>
  <si>
    <t xml:space="preserve">Tỷ lệ học sinh học học trung học phổ thông </t>
  </si>
  <si>
    <t>Số trường Phổ thông Dân tộc nội trú được xây dựng, tăng cường cơ sở vật chất, thiết bị, đồ dùng dạy học</t>
  </si>
  <si>
    <t>Trường</t>
  </si>
  <si>
    <t>e)</t>
  </si>
  <si>
    <t>Số trường Phổ thông Dân tộc bán trú được xây dựng, tăng cường cơ sở vật chất, thiết bị, đồ dùng dạy học</t>
  </si>
  <si>
    <t>g)</t>
  </si>
  <si>
    <t>h)</t>
  </si>
  <si>
    <t>Số trường Trung học Phổ thông dân tộc nội trú khu vực được xây dựng, tăng cường cơ sở vật chất, thiết bị, đồ dùng dạy học</t>
  </si>
  <si>
    <t>i)</t>
  </si>
  <si>
    <t>Mục tiêu, chỉ tiêu về đào tạo nghề</t>
  </si>
  <si>
    <t>Tỷ lệ lao động trong độ tuổi được đào tạo nghề</t>
  </si>
  <si>
    <t>Số người được đào tạo nghề</t>
  </si>
  <si>
    <t>Triệu người</t>
  </si>
  <si>
    <t>Số hộ đồng bào dân tộc thiểu số và hộ dân tộc Kinh nghèo, cận nghèo ở xã, thôn đặc biệt khó khăn được tạo thêm việc làm, tăng thu nhập</t>
  </si>
  <si>
    <t>Triệu hộ</t>
  </si>
  <si>
    <t>Mục tiêu, chỉ tiêu về y tế</t>
  </si>
  <si>
    <t>Tỷ lệ phụ nữ có thai được phổ biến kiến thức, khám thai định kỳ, sinh con ở cơ sở y tế hoặc có sự trợ giúp của cán bộ y tế</t>
  </si>
  <si>
    <t>Tỷ lệ trẻ em suy dinh dưỡng vùng đồng bào dân tộc thiểu số và miền núi được hỗ trợ tăng cường dinh dưỡng.</t>
  </si>
  <si>
    <t>Giảm tỷ lệ trẻ em suy dinh dưỡng thể nhẹ cân</t>
  </si>
  <si>
    <t>Mục tiêu, chỉ tiêu về văn hóa</t>
  </si>
  <si>
    <t>Tỷ lệ thôn có nhà sinh hoạt cộng đồng</t>
  </si>
  <si>
    <t>Tỷ lệ thôn có đội văn hóa, văn nghệ (câu lạc bộ) truyền thống hoạt động thường xuyên, có chất lượng</t>
  </si>
  <si>
    <t>Số lớp tập huấn, bồi dưỡng chuyên môn, nghiệp vụ, truyền dạy văn hóa phi vật thể</t>
  </si>
  <si>
    <t>Lớp</t>
  </si>
  <si>
    <t>Số dự án sưu tầm, phục dựng, bảo tồn, phát huy văn hóa phi vật thể các dân tộc thiểu số có nguy cơ mai một</t>
  </si>
  <si>
    <t>Dự án</t>
  </si>
  <si>
    <t>Số lễ hội truyền thống được bảo tồn để phục vụ phát triển du lịch</t>
  </si>
  <si>
    <t>Lễ hội</t>
  </si>
  <si>
    <t>Số làng bản, buôn truyền thống được bảo tồn để phục vụ phát triển du lịch</t>
  </si>
  <si>
    <t>Làng, bản</t>
  </si>
  <si>
    <t>Số mô hình văn hóa truyền thống của các dân tộc thiểu số được xây dựng</t>
  </si>
  <si>
    <t>Mô hình</t>
  </si>
  <si>
    <t>Số câu lạc bộ sinh hoạt văn hóa dân gian tại các thôn vùng đồng bào dân tộc thiểu số được thiết lập</t>
  </si>
  <si>
    <t>Câu lạc bộ</t>
  </si>
  <si>
    <t>Số thiết chế văn hoá, thể thao thôn được hỗ trợ xây dựng</t>
  </si>
  <si>
    <t>Thiết chế</t>
  </si>
  <si>
    <t>k)</t>
  </si>
  <si>
    <t>Số điểm đến du lịch tiêu biểu vùng đồng bào dân tộc thiểu số và miền núi được hỗ trợ đầu tư xây dựng</t>
  </si>
  <si>
    <t>Điểm du lịch</t>
  </si>
  <si>
    <t>Mục tiêu, chỉ tiêu về nâng cao năng lực</t>
  </si>
  <si>
    <t>Số người có uy tín trong cộng đồng được hỗ trợ, tạo điều kiện để trở thành hạt nhân chính trị, nòng cốt ở cơ sở</t>
  </si>
  <si>
    <t>Số cán bộ, công chức, viên chức được bồi dưỡng kiến thức về chính sách dân tộc, công tác dân tộc</t>
  </si>
  <si>
    <t>CHƯƠNG TRÌNH MỤC TIÊU QUỐC GIA GIẢM NGHÈO BỀN VỮNG</t>
  </si>
  <si>
    <t>MỤC TIÊU THEO NGHỊ QUYẾT SỐ 24/2021/QH15 CỦA QUỐC HỘI</t>
  </si>
  <si>
    <t>Tỷ lệ hộ nghèo theo chuẩn nghèo đa chiều duy trì mức giảm hằng năm</t>
  </si>
  <si>
    <t>Tỷ lệ hộ nghèo dân tộc thiểu số giảm hằng năm</t>
  </si>
  <si>
    <t>Tỷ lệ huyện nghèo thoát khỏi tình trạng nghèo</t>
  </si>
  <si>
    <t>MỤC TIÊU THEO QUYẾT ĐỊNH SỐ 90/QĐ-TTG NGÀY 18/01/2022 CỦA THỦ TƯỚNG CHÍNH PHỦ</t>
  </si>
  <si>
    <t>Giảm số hộ nghèo và hộ cận nghèo so với đầu kỳ theo chuẩn nghèo đa chiều của quốc gia</t>
  </si>
  <si>
    <t>Số hộ nghèo theo chuẩn nghèo đa chiều đầu năm báo cáo</t>
  </si>
  <si>
    <t>Số hộ nghèo theo chuẩn nghèo đa chiều cuối năm báo cáo</t>
  </si>
  <si>
    <t>Tỷ lệ giảm số hộ nghèo giữa đầu kỳ so với cuối kỳ báo cáo</t>
  </si>
  <si>
    <t>Số hộ cận nghèo theo chuẩn nghèo đa chiều đầu năm báo cáo</t>
  </si>
  <si>
    <t>Số hộ cận nghèo theo chuẩn nghèo đa chiều cuối năm báo cáo</t>
  </si>
  <si>
    <t>Tỷ lệ giảm số hộ cận nghèo giữa đầu kỳ so với cuối kỳ báo cáo</t>
  </si>
  <si>
    <t>Mục tiêu, chỉ tiêu phát triển cơ sở hạ tầng</t>
  </si>
  <si>
    <t>Tỷ lệ huyện nghèo được hỗ trợ đầu tư phát triển cơ sở hạ tầng kinh tế - xã hội liên kết vùng</t>
  </si>
  <si>
    <t>Mục tiêu, chỉ tiêu hỗ trợ phát triển sản xuất</t>
  </si>
  <si>
    <t>Số mô hình, dự án giảm nghèo hỗ trợ phát triển sản xuất cho hộ nghèo, hộ cận nghèo, hộ mới thoát nghèo, người dân sinh sống trên địa bàn huyện nghèo, xã đặc biệt khó khăn vùng bãi ngang, ven biển và hải đảo</t>
  </si>
  <si>
    <t>Mô hình, dự án</t>
  </si>
  <si>
    <t xml:space="preserve">Tỷ lệ người thuộc hộ nghèo, hộ trên địa bàn huyện nghèo, xã đặc biệt khó khăn vùng bãi ngang, ven biển và hải đảo được hỗ trợ nâng cao năng lực sản xuất </t>
  </si>
  <si>
    <t xml:space="preserve">Mục tiêu, chỉ tiêu về đào tạo, nâng cao năng lực </t>
  </si>
  <si>
    <t>Tỷ lệ cán bộ làm công tác giảm nghèo được bồi dưỡng, tập huấn</t>
  </si>
  <si>
    <t>Các chỉ tiêu giải quyết mức độ thiếu hụt các dịch vụ xã hội cơ bản</t>
  </si>
  <si>
    <t>Chiều thiếu hụt về việc làm:</t>
  </si>
  <si>
    <t>(1)</t>
  </si>
  <si>
    <t>Tỷ lệ người lao động thuộc hộ nghèo, hộ cận nghèo, hộ mới thoát nghèo được hỗ trợ kết nối, tư vấn, định hướng nghề nghiệp, cung cấp thông tin thị trường lao động, hỗ trợ tìm việc làm</t>
  </si>
  <si>
    <t>(2)</t>
  </si>
  <si>
    <t>Số người lao động thuộc hộ nghèo, hộ cận nghèo, hộ mới thoát nghèo, vùng nghèo, vùng khó khăn được hỗ trợ kết nối việc làm thành công</t>
  </si>
  <si>
    <t>(3)</t>
  </si>
  <si>
    <t>Số người lao động thuộc các huyện nghèo, xã đặc biệt khó khăn vùng bãi ngang, ven biển và hải đảo được hỗ trợ đào tạo</t>
  </si>
  <si>
    <t>Trong đó: Số lao động đi làm việc ở nước ngoài theo hợp đồng.</t>
  </si>
  <si>
    <t>(4)</t>
  </si>
  <si>
    <t>Số người lao động tham gia các khóa đào tạo nâng cao trình độ ngoại ngữ trước khi đi làm việc ở nước ngoài theo các Hiệp định ký giữa Chính phủ Việt Nam và Chính phủ nước tiếp nhận.</t>
  </si>
  <si>
    <t>Chiều thiếu hụt về y tế:</t>
  </si>
  <si>
    <t>Tỷ lệ suy dinh dưỡng thấp còi trẻ em dưới 16 tuổi tại các huyện nghèo, xã đặc biệt khó khăn vùng bãi ngang, ven biển và hải đảo</t>
  </si>
  <si>
    <t>Chiều thiếu hụt về giáo dục, đào tạo:</t>
  </si>
  <si>
    <t>Tỷ lệ trẻ em thuộc hộ nghèo, hộ cận nghèo đi học đúng độ tuổi</t>
  </si>
  <si>
    <t>Tỷ lệ người lao động thuộc hộ nghèo, hộ cận nghèo, hộ mới thoát nghèo và tỷ lệ người lao động thuộc vùng nghèo, vùng khó khăn qua đào tạo</t>
  </si>
  <si>
    <t>Trong đó: Tỷ lệ được cấp chứng chỉ</t>
  </si>
  <si>
    <t>Tỷ lệ người lao động thuộc hộ nghèo, hộ cận nghèo, hộ mới thoát nghèo, người lao động có thu nhập thấp có nhu cầu được hỗ trợ đào tạo kỹ năng nghề phù hợp</t>
  </si>
  <si>
    <t>Chiều thiếu hụt về nhà ở:</t>
  </si>
  <si>
    <t>Chiều thiếu hụt về nước sinh hoạt và vệ sinh:</t>
  </si>
  <si>
    <t>Tỷ lệ hộ nghèo, hộ cận nghèo sử dụng nước sinh hoạt hợp vệ sinh</t>
  </si>
  <si>
    <t>Tỷ lệ hộ nghèo, hộ cận nghèo sử dụng nhà tiêu hợp vệ sinh</t>
  </si>
  <si>
    <t xml:space="preserve">e) </t>
  </si>
  <si>
    <t>Chiều thiếu hụt về thông tin:</t>
  </si>
  <si>
    <t>Tỷ lệ hộ nghèo, hộ cận nghèo có nhu cầu được tiêp cận sử dụng các dịch vụ viễn thông, in-tơ-nét</t>
  </si>
  <si>
    <t>Tỷ lệ các hộ gia đình sinh sống trên địa bàn huyện nghèo, xã đặc biệt khó khăn vùng bãi ngang, ven biển và hải đảo được tiếp cận thông tin về giảm nghèo bền vững</t>
  </si>
  <si>
    <t>CHƯƠNG TRÌNH MỤC TIÊU QUỐC GIA XÂY DỰNG NÔNG THÔN MỚI</t>
  </si>
  <si>
    <t>MỤC TIÊU THEO NGHỊ QUYẾT SỐ 25/2021/QH15 CỦA QUỐC HỘI</t>
  </si>
  <si>
    <t>Mục tiêu về xã nông thôn mới</t>
  </si>
  <si>
    <t>Tỷ lệ số xã đạt chuẩn nông thôn mới</t>
  </si>
  <si>
    <t>Tỷ lệ số xã đạt chuẩn nông thôn mới kiểu mẫu</t>
  </si>
  <si>
    <t>Mục tiêu về huyện nông thôn mới</t>
  </si>
  <si>
    <t>Tỷ lệ số huyện đạt chuẩn được công nhận là huyện nông thôn mới nâng cao, huyện nông thôn mới kiểu mẫu</t>
  </si>
  <si>
    <t>Mục tiêu về thôn nông thôn mới</t>
  </si>
  <si>
    <t>MỤC TIÊU THEO QUYẾT ĐỊNH SỐ 263/QĐ-TTG NGÀY 22/02/2022 CỦA THỦ TƯỚNG CHÍNH PHỦ</t>
  </si>
  <si>
    <t>Theo mức độ đạt chuẩn</t>
  </si>
  <si>
    <t>Tỷ lệ số xã đạt chuẩn nông thôn mới nâng cao</t>
  </si>
  <si>
    <t xml:space="preserve">Tỷ lệ xã đạt chuẩn nông thôn mới kiểu mẫu </t>
  </si>
  <si>
    <r>
      <t>Dự kiến kế hoạch 2016 - 2020</t>
    </r>
    <r>
      <rPr>
        <b/>
        <vertAlign val="superscript"/>
        <sz val="11"/>
        <rFont val="Times New Roman"/>
        <family val="1"/>
      </rPr>
      <t>(2)</t>
    </r>
  </si>
  <si>
    <t>KẾT QUẢ THỰC HIỆN CÁC MỤC TIÊU CỤ THỂ CỦA NGHỊ QUYẾT SỐ 10-NQ/TU NGÀY 05/7/2024 CỦA BAN CHẤP HÀNH ĐẢNG BỘ TỈNH</t>
  </si>
  <si>
    <t>Ước cả năm 2024</t>
  </si>
  <si>
    <t xml:space="preserve">TỔNG HỢP TÌNH HÌNH THỰC HIỆN VỐN SỰ NGHIỆP CÁC CHƯƠNG TRÌNH MỤC TIÊU QUỐC GIA </t>
  </si>
  <si>
    <t>Tổng Kết quả huy động nguồn vốn trong giai đoạn 2021-2024</t>
  </si>
  <si>
    <t>Tổng cộng giai đoạn 2021-2024</t>
  </si>
  <si>
    <t>KHĐTC nguồn NSNN</t>
  </si>
  <si>
    <t>NSNN</t>
  </si>
  <si>
    <t>Vốn huy động khác</t>
  </si>
  <si>
    <t>ĐTPT</t>
  </si>
  <si>
    <t>SN</t>
  </si>
  <si>
    <t>Trong nước</t>
  </si>
  <si>
    <t>Ngoài nước</t>
  </si>
  <si>
    <t>CTMTQG PHÁT TRIỂN KTXH VÙNG ĐBDTTS&amp;MN</t>
  </si>
  <si>
    <t>Hỗ trợ đất ở</t>
  </si>
  <si>
    <t>Hỗ trợ nhà ở</t>
  </si>
  <si>
    <t>Hỗ trợ đất sản xuất, chuyển đổi nghề</t>
  </si>
  <si>
    <t>Hỗ trợ nước sinh hoạt</t>
  </si>
  <si>
    <t>Đầu tư xây dựng, cải tạo nâng cấp mạng lưới chợ vùng đồng bào dân tộc thiểu số và miền núi.</t>
  </si>
  <si>
    <t>Đào tạo dự bị đại học, đại học và sau đại họ</t>
  </si>
  <si>
    <t>CTMTQG GIẢM NGHÈO BỀN VỮNG</t>
  </si>
  <si>
    <t>CTMTQG XÂY DỰNG NÔNG THÔN MỚI</t>
  </si>
  <si>
    <t>Tập trung XD CSHT bảo vệ MTNT; thu hút các DN đầu tư các khu xử lý CTTT quy mô liên huyện, liên tỉnh; đầu tư HT các ĐTK, trung chuyển CTR sinh hoạt…</t>
  </si>
  <si>
    <t>Đánh giá khả năng thực hiện mục tiêu đến năm 2025</t>
  </si>
  <si>
    <t>KẾT QUẢ THỰC HIỆN MỤC TIÊU, NHIỆM VỤ THEO TỪNG CHƯƠNG TRÌNH MỤC TIÊU QUỐC GIA GIAI ĐOẠN 2021-2023 VÀ ƯỚC THỰC HIỆN ĐẾN NĂM 2025</t>
  </si>
  <si>
    <t>Số hộ nghèo, hộ cận nghèo trên địa bàn các huyện nghèo được hỗ trợ nhà ở</t>
  </si>
  <si>
    <t>Tỷ lệ hộ nghèo trong đồng bào dân tộc thiểu số</t>
  </si>
  <si>
    <t>Tỷ lệ trường, lớp học và trạm y tế được xây dựng kiên cố</t>
  </si>
  <si>
    <t>Tỷ lệ hộ dân được sử dụng điện lưới quốc gia và các nguồn điện khác phù hợp</t>
  </si>
  <si>
    <t>Tỷ lệ xã, thôn ra khỏi địa bàn đặc biệt khó khăn</t>
  </si>
  <si>
    <r>
      <t xml:space="preserve">Vốn lồng ghép tử các chương trình dự án khác </t>
    </r>
    <r>
      <rPr>
        <sz val="11"/>
        <rFont val="Times New Roman"/>
        <family val="1"/>
      </rPr>
      <t>(không phải CTMTQG)</t>
    </r>
  </si>
  <si>
    <r>
      <t xml:space="preserve">NSTW 
</t>
    </r>
    <r>
      <rPr>
        <sz val="11"/>
        <rFont val="Times New Roman"/>
        <family val="1"/>
      </rPr>
      <t>(theo các QĐ: 562/QĐ-TTg, 147/QĐ-TTg)</t>
    </r>
  </si>
  <si>
    <r>
      <t xml:space="preserve">NSĐP </t>
    </r>
    <r>
      <rPr>
        <sz val="11"/>
        <rFont val="Times New Roman"/>
        <family val="1"/>
      </rPr>
      <t>(bao gồm vốn đối ứng theo quy định)</t>
    </r>
  </si>
  <si>
    <t>Phụ lục V</t>
  </si>
  <si>
    <t>Phụ lục VI</t>
  </si>
  <si>
    <t>Kế hoạch nguồn vốn giai đoạn 5 năm được cấp có thẩm quyền giao</t>
  </si>
  <si>
    <r>
      <rPr>
        <b/>
        <i/>
        <sz val="11"/>
        <rFont val="Times New Roman"/>
        <family val="1"/>
      </rPr>
      <t>Tiểu dự án 1:</t>
    </r>
    <r>
      <rPr>
        <sz val="11"/>
        <rFont val="Times New Roman"/>
        <family val="1"/>
      </rPr>
      <t xml:space="preserve"> Phát triển kinh tế nông, lâm nghiệp bền vững gắn với bảo vệ rừng và nâng cao thu nhập cho người dân</t>
    </r>
  </si>
  <si>
    <r>
      <rPr>
        <b/>
        <i/>
        <sz val="11"/>
        <rFont val="Times New Roman"/>
        <family val="1"/>
      </rPr>
      <t xml:space="preserve">Tiểu dự án 2: </t>
    </r>
    <r>
      <rPr>
        <sz val="11"/>
        <rFont val="Times New Roman"/>
        <family val="1"/>
      </rPr>
      <t>Hỗ trợ phát triển sản xuất theo chuỗi giá trị, vùng trồng dược liệu quý, thúc đẩy khởi sự kinh doanh, khởi nghiệp và thu hút đầu tư vùng đồng bào dân tộc thiểu số và miền núi</t>
    </r>
  </si>
  <si>
    <r>
      <rPr>
        <b/>
        <i/>
        <sz val="11"/>
        <rFont val="Times New Roman"/>
        <family val="1"/>
      </rPr>
      <t>Tiểu dự án 3:</t>
    </r>
    <r>
      <rPr>
        <sz val="11"/>
        <rFont val="Times New Roman"/>
        <family val="1"/>
      </rPr>
      <t xml:space="preserve"> Phát triển kinh tế xã hội - mô hình bộ đội gắn với dân bản vùng đồng bào dân tộc thiểu số và miền núi</t>
    </r>
  </si>
  <si>
    <r>
      <rPr>
        <b/>
        <i/>
        <sz val="11"/>
        <rFont val="Times New Roman"/>
        <family val="1"/>
      </rPr>
      <t>Tiểu dự án 1:</t>
    </r>
    <r>
      <rPr>
        <sz val="11"/>
        <rFont val="Times New Roman"/>
        <family val="1"/>
      </rPr>
      <t xml:space="preserve"> Đầu tư cơ sở hạ tầng thiết yếu, phục vụ sản xuất, đời sống trong vùng đồng bào dân tộc thiểu số và miền núi</t>
    </r>
  </si>
  <si>
    <t>Đầu tư cơ sở hạ tầng thiết yếu vùng đồng bào dân tộc thiểu số và miền núi; ưu tiên đối với các xã đặc biệt khó khăn, thôn đặc biệt khó khăn.</t>
  </si>
  <si>
    <r>
      <rPr>
        <b/>
        <i/>
        <sz val="11"/>
        <rFont val="Times New Roman"/>
        <family val="1"/>
      </rPr>
      <t xml:space="preserve">Tiểu dự án 1: </t>
    </r>
    <r>
      <rPr>
        <sz val="11"/>
        <rFont val="Times New Roman"/>
        <family val="1"/>
      </rPr>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r>
  </si>
  <si>
    <r>
      <rPr>
        <b/>
        <i/>
        <sz val="11"/>
        <rFont val="Times New Roman"/>
        <family val="1"/>
      </rPr>
      <t>Tiểu dự án 2:</t>
    </r>
    <r>
      <rPr>
        <sz val="11"/>
        <rFont val="Times New Roman"/>
        <family val="1"/>
      </rPr>
      <t xml:space="preserve"> Bồi dưỡng kiến thức dân tộc; đào tạo dự bị đại học, đại học và sau đại học đáp ứng nhu cầu nhân lực cho vùng đồng bào dân tộc thiểu số và miền núi</t>
    </r>
  </si>
  <si>
    <r>
      <rPr>
        <b/>
        <i/>
        <sz val="11"/>
        <rFont val="Times New Roman"/>
        <family val="1"/>
      </rPr>
      <t xml:space="preserve">Tiểu dự án 3: </t>
    </r>
    <r>
      <rPr>
        <sz val="11"/>
        <rFont val="Times New Roman"/>
        <family val="1"/>
      </rPr>
      <t>Dự án phát triển giáo dục nghề nghiệp và giải quyết việc làm cho người lao động vùng dân tộc thiểu số và miền núi</t>
    </r>
  </si>
  <si>
    <r>
      <rPr>
        <b/>
        <i/>
        <sz val="11"/>
        <rFont val="Times New Roman"/>
        <family val="1"/>
      </rPr>
      <t>Tiểu dự án 4:</t>
    </r>
    <r>
      <rPr>
        <sz val="11"/>
        <rFont val="Times New Roman"/>
        <family val="1"/>
      </rPr>
      <t xml:space="preserve"> Đào tạo nâng cao năng lực cho cộng đồng và cán bộ triển khai Chương trình ở các cấp</t>
    </r>
  </si>
  <si>
    <r>
      <rPr>
        <b/>
        <i/>
        <sz val="11"/>
        <rFont val="Times New Roman"/>
        <family val="1"/>
      </rPr>
      <t>Tiểu dự án 1:</t>
    </r>
    <r>
      <rPr>
        <sz val="11"/>
        <rFont val="Times New Roman"/>
        <family val="1"/>
      </rPr>
      <t xml:space="preserve"> Đầu tư phát triển kinh tế - xã hội các dân tộc còn gặp nhiều khó khăn, dân tộc có khó khăn đặc thù</t>
    </r>
  </si>
  <si>
    <r>
      <rPr>
        <b/>
        <i/>
        <sz val="11"/>
        <rFont val="Times New Roman"/>
        <family val="1"/>
      </rPr>
      <t xml:space="preserve">Tiểu dự án 2: </t>
    </r>
    <r>
      <rPr>
        <sz val="11"/>
        <rFont val="Times New Roman"/>
        <family val="1"/>
      </rPr>
      <t>Giảm thiểu tình trạng tảo hôn và hôn nhân cận huyết thống trong vùng đồng bào dân tộc thiểu số và miền núi</t>
    </r>
  </si>
  <si>
    <r>
      <rPr>
        <b/>
        <i/>
        <sz val="11"/>
        <rFont val="Times New Roman"/>
        <family val="1"/>
      </rPr>
      <t>Tiểu dự án 1:</t>
    </r>
    <r>
      <rPr>
        <sz val="11"/>
        <rFont val="Times New Roman"/>
        <family val="1"/>
      </rPr>
      <t xml:space="preserve"> Biểu dương, tôn vinh điển hình tiên tiến; phổ biến, giáo dục pháp luật, trợ giúp pháp lý và tuyên truyền; truyền thông </t>
    </r>
  </si>
  <si>
    <r>
      <rPr>
        <b/>
        <i/>
        <sz val="11"/>
        <rFont val="Times New Roman"/>
        <family val="1"/>
      </rPr>
      <t xml:space="preserve">Tiểu dự án 2: </t>
    </r>
    <r>
      <rPr>
        <sz val="11"/>
        <rFont val="Times New Roman"/>
        <family val="1"/>
      </rPr>
      <t>Ứng dụng công nghệ thông tin hỗ trợ phát triển kinh tế - xã hội và đảm bảo an ninh trật tự vùng đồng bào dân tộc thiểu số và miền núi</t>
    </r>
  </si>
  <si>
    <r>
      <rPr>
        <b/>
        <i/>
        <sz val="11"/>
        <rFont val="Times New Roman"/>
        <family val="1"/>
      </rPr>
      <t>Tiểu dự án 3:</t>
    </r>
    <r>
      <rPr>
        <sz val="11"/>
        <rFont val="Times New Roman"/>
        <family val="1"/>
      </rPr>
      <t xml:space="preserve"> Kiểm tra, giám sát, đánh giá, đào tạo, tập huấn tổ chức thực hiện Chương trình</t>
    </r>
  </si>
  <si>
    <r>
      <rPr>
        <b/>
        <i/>
        <sz val="11"/>
        <rFont val="Times New Roman"/>
        <family val="1"/>
      </rPr>
      <t>Tiểu dự án 1:</t>
    </r>
    <r>
      <rPr>
        <sz val="11"/>
        <rFont val="Times New Roman"/>
        <family val="1"/>
      </rPr>
      <t xml:space="preserve"> Hỗ trợ phát triển sản xuất trong lĩnh vực nông nghiệp</t>
    </r>
  </si>
  <si>
    <r>
      <rPr>
        <b/>
        <i/>
        <sz val="11"/>
        <rFont val="Times New Roman"/>
        <family val="1"/>
      </rPr>
      <t>Tiểu dự án 2:</t>
    </r>
    <r>
      <rPr>
        <sz val="11"/>
        <rFont val="Times New Roman"/>
        <family val="1"/>
      </rPr>
      <t xml:space="preserve"> Cải thiện dinh dưỡng</t>
    </r>
  </si>
  <si>
    <r>
      <rPr>
        <b/>
        <i/>
        <sz val="11"/>
        <rFont val="Times New Roman"/>
        <family val="1"/>
      </rPr>
      <t>Tiểu dự án 1:</t>
    </r>
    <r>
      <rPr>
        <sz val="11"/>
        <rFont val="Times New Roman"/>
        <family val="1"/>
      </rPr>
      <t xml:space="preserve"> Phát triển giáo dục nghề nghiệp vùng nghèo, vùng khó khăn</t>
    </r>
  </si>
  <si>
    <r>
      <rPr>
        <b/>
        <i/>
        <sz val="11"/>
        <rFont val="Times New Roman"/>
        <family val="1"/>
      </rPr>
      <t>Tiểu dự án 2:</t>
    </r>
    <r>
      <rPr>
        <sz val="11"/>
        <rFont val="Times New Roman"/>
        <family val="1"/>
      </rPr>
      <t xml:space="preserve"> Hỗ trợ người lao động đi làm việc ở nước ngoài theo hợp đồng</t>
    </r>
  </si>
  <si>
    <r>
      <rPr>
        <b/>
        <i/>
        <sz val="11"/>
        <rFont val="Times New Roman"/>
        <family val="1"/>
      </rPr>
      <t>Tiểu dự án 3:</t>
    </r>
    <r>
      <rPr>
        <sz val="11"/>
        <rFont val="Times New Roman"/>
        <family val="1"/>
      </rPr>
      <t xml:space="preserve"> Hỗ trợ việc làm bền vững</t>
    </r>
  </si>
  <si>
    <r>
      <rPr>
        <b/>
        <i/>
        <sz val="11"/>
        <rFont val="Times New Roman"/>
        <family val="1"/>
      </rPr>
      <t>Tiểu dự án 1:</t>
    </r>
    <r>
      <rPr>
        <sz val="11"/>
        <rFont val="Times New Roman"/>
        <family val="1"/>
      </rPr>
      <t xml:space="preserve"> Giảm nghèo về thông tin</t>
    </r>
  </si>
  <si>
    <r>
      <rPr>
        <b/>
        <i/>
        <sz val="11"/>
        <rFont val="Times New Roman"/>
        <family val="1"/>
      </rPr>
      <t>Tiểu dự án 2:</t>
    </r>
    <r>
      <rPr>
        <sz val="11"/>
        <rFont val="Times New Roman"/>
        <family val="1"/>
      </rPr>
      <t xml:space="preserve"> Truyền thông vè giảm nghèo đa chiều</t>
    </r>
  </si>
  <si>
    <r>
      <rPr>
        <b/>
        <i/>
        <sz val="11"/>
        <rFont val="Times New Roman"/>
        <family val="1"/>
      </rPr>
      <t>Tiểu dự án 1:</t>
    </r>
    <r>
      <rPr>
        <sz val="11"/>
        <rFont val="Times New Roman"/>
        <family val="1"/>
      </rPr>
      <t xml:space="preserve"> Nâng cao năng lực thực hiện Chương trình</t>
    </r>
  </si>
  <si>
    <r>
      <rPr>
        <b/>
        <i/>
        <sz val="11"/>
        <rFont val="Times New Roman"/>
        <family val="1"/>
      </rPr>
      <t>Tiểu dự án 2:</t>
    </r>
    <r>
      <rPr>
        <sz val="11"/>
        <rFont val="Times New Roman"/>
        <family val="1"/>
      </rPr>
      <t xml:space="preserve"> Giám sát, đánh giá</t>
    </r>
  </si>
  <si>
    <r>
      <rPr>
        <b/>
        <i/>
        <sz val="11"/>
        <rFont val="Times New Roman"/>
        <family val="1"/>
      </rPr>
      <t>Nội dung 02:</t>
    </r>
    <r>
      <rPr>
        <sz val="11"/>
        <rFont val="Times New Roman"/>
        <family val="1"/>
      </rPr>
      <t xml:space="preserve"> Rà soát, điều chỉnh lập quy hoạch xây dựng vùng huyện gắn với quá trình công nghiệp hóa - đô thị hóa nhằm đáp ứng yêu cầu xây dựng NTM, trong đó, có quy hoạch khu vực hỗ trợ phát triển kinh tế nông thôn</t>
    </r>
  </si>
  <si>
    <r>
      <rPr>
        <b/>
        <i/>
        <sz val="11"/>
        <rFont val="Times New Roman"/>
        <family val="1"/>
      </rPr>
      <t>Nội dung 03:</t>
    </r>
    <r>
      <rPr>
        <sz val="11"/>
        <rFont val="Times New Roman"/>
        <family val="1"/>
      </rPr>
      <t xml:space="preserve"> Xây dựng, rà soát, điều chỉnh quy hoạch tỉnh, tạo điều kiện thực hiện Chương trình gắn với phát triển kinh tế, xã hội và bảo vệ môi trường</t>
    </r>
  </si>
  <si>
    <r>
      <rPr>
        <b/>
        <i/>
        <sz val="11"/>
        <rFont val="Times New Roman"/>
        <family val="1"/>
      </rPr>
      <t xml:space="preserve">Nội dung 01: </t>
    </r>
    <r>
      <rPr>
        <sz val="11"/>
        <rFont val="Times New Roman"/>
        <family val="1"/>
      </rPr>
      <t>Tiếp tục hoàn thiện và nâng cao hệ thống hạ tầng giao thông trên địa bàn xã, hạ tầng giao thông kết nối liên xã, liên huyện</t>
    </r>
  </si>
  <si>
    <r>
      <rPr>
        <b/>
        <i/>
        <sz val="11"/>
        <rFont val="Times New Roman"/>
        <family val="1"/>
      </rPr>
      <t xml:space="preserve">Nội dung 02: </t>
    </r>
    <r>
      <rPr>
        <sz val="11"/>
        <rFont val="Times New Roman"/>
        <family val="1"/>
      </rPr>
      <t>Hoàn thiện và nâng cao chất lượng hệ thống thủy lợi và phòng chống thiên tai cấp xã, huyện, đảm bảo bền vững và thích ứng với biến đổi khí hậu</t>
    </r>
  </si>
  <si>
    <r>
      <rPr>
        <b/>
        <i/>
        <sz val="11"/>
        <rFont val="Times New Roman"/>
        <family val="1"/>
      </rPr>
      <t>Nội dung 03:</t>
    </r>
    <r>
      <rPr>
        <sz val="11"/>
        <rFont val="Times New Roman"/>
        <family val="1"/>
      </rPr>
      <t xml:space="preserve"> Cải tạo và nâng cấp hệ thống lưới điện nông thôn theo hướng an toàn, tin cậy, ổn định và đảm bảo mỹ quan</t>
    </r>
  </si>
  <si>
    <r>
      <rPr>
        <b/>
        <i/>
        <sz val="11"/>
        <rFont val="Times New Roman"/>
        <family val="1"/>
      </rPr>
      <t>Nội dung 04:</t>
    </r>
    <r>
      <rPr>
        <sz val="11"/>
        <rFont val="Times New Roman"/>
        <family val="1"/>
      </rPr>
      <t xml:space="preserve"> Tiếp tục xây dựng, hoàn chỉnh các công trình cấp xã, cấp huyện đối với các trường mầm non, trường TH, trường THCS, trường THPT hoặc trường PT có nhiều cấp học, trung tâm GDNN - GDTX</t>
    </r>
  </si>
  <si>
    <r>
      <rPr>
        <b/>
        <i/>
        <sz val="11"/>
        <rFont val="Times New Roman"/>
        <family val="1"/>
      </rPr>
      <t xml:space="preserve">Nội dung 05: </t>
    </r>
    <r>
      <rPr>
        <sz val="11"/>
        <rFont val="Times New Roman"/>
        <family val="1"/>
      </rPr>
      <t>Xây dựng và hoàn thiện hệ thống cơ sở vật chất văn hóa thể thao cấp xã, thôn, các trung tâm văn hóa - thể thao huyện; tu bổ, tôn tạo các di sản văn hóa gắn với phát triển du lịch nông thôn</t>
    </r>
  </si>
  <si>
    <r>
      <rPr>
        <b/>
        <i/>
        <sz val="11"/>
        <rFont val="Times New Roman"/>
        <family val="1"/>
      </rPr>
      <t>Nội dung 06:</t>
    </r>
    <r>
      <rPr>
        <sz val="11"/>
        <rFont val="Times New Roman"/>
        <family val="1"/>
      </rPr>
      <t xml:space="preserve"> Đầu tư xây dựng hệ thống cơ sở hạ tầng thương mại nông thôn, chợ ATTP cấp xã; các chợ TT, chợ ĐM, TT thu mua - cung ứng nông sản an toàn cấp huyện; trung tâm KTNN; hệ thống TT cung ứng nông sản hiện đại</t>
    </r>
  </si>
  <si>
    <r>
      <rPr>
        <b/>
        <i/>
        <sz val="11"/>
        <rFont val="Times New Roman"/>
        <family val="1"/>
      </rPr>
      <t xml:space="preserve">Nội dung 07: </t>
    </r>
    <r>
      <rPr>
        <sz val="11"/>
        <rFont val="Times New Roman"/>
        <family val="1"/>
      </rPr>
      <t>Tập trung đầu tư cơ sở hạ tầng đồng bộ các vùng nguyên liệu tập trung gắn với liên kết chuỗi giá trị, cơ sở hạ tầng các cụm làng nghề, ngành nghề nông thôn</t>
    </r>
  </si>
  <si>
    <r>
      <rPr>
        <b/>
        <i/>
        <sz val="11"/>
        <rFont val="Times New Roman"/>
        <family val="1"/>
      </rPr>
      <t>Nội dung 08:</t>
    </r>
    <r>
      <rPr>
        <sz val="11"/>
        <rFont val="Times New Roman"/>
        <family val="1"/>
      </rPr>
      <t xml:space="preserve"> Tiếp tục xây dựng, cải tạo và nâng cấp cơ sở hạ tầng, trang thiết bị cho các trạm y tế xã, trung tâm y tế huyện</t>
    </r>
  </si>
  <si>
    <r>
      <rPr>
        <b/>
        <i/>
        <sz val="11"/>
        <rFont val="Times New Roman"/>
        <family val="1"/>
      </rPr>
      <t>Nội dung 09:</t>
    </r>
    <r>
      <rPr>
        <sz val="11"/>
        <rFont val="Times New Roman"/>
        <family val="1"/>
      </rPr>
      <t xml:space="preserve"> Phát triển, hoàn thiện hệ thống cơ sở hạ tầng số, chuyển đổi số trong nông nghiệp, nông thôn</t>
    </r>
  </si>
  <si>
    <r>
      <rPr>
        <b/>
        <i/>
        <sz val="11"/>
        <rFont val="Times New Roman"/>
        <family val="1"/>
      </rPr>
      <t xml:space="preserve">Nội dung 10: </t>
    </r>
    <r>
      <rPr>
        <sz val="11"/>
        <rFont val="Times New Roman"/>
        <family val="1"/>
      </rPr>
      <t>Xây dựng, hoàn thiện các công trình cấp nước sinh hoạt tập trung, đảm bảo chất lượng đạt chuẩn theo quy định</t>
    </r>
  </si>
  <si>
    <r>
      <rPr>
        <b/>
        <i/>
        <sz val="11"/>
        <rFont val="Times New Roman"/>
        <family val="1"/>
      </rPr>
      <t xml:space="preserve">Nội dung 01: </t>
    </r>
    <r>
      <rPr>
        <sz val="11"/>
        <rFont val="Times New Roman"/>
        <family val="1"/>
      </rPr>
      <t>Tập trung triển khai cơ cấu lại ngành nông nghiệp và phát triển kinh tế nông thôn, tiểu thủ công nghiệp và dịch vụ …</t>
    </r>
  </si>
  <si>
    <r>
      <rPr>
        <b/>
        <i/>
        <sz val="11"/>
        <rFont val="Times New Roman"/>
        <family val="1"/>
      </rPr>
      <t>Nội dung 02:</t>
    </r>
    <r>
      <rPr>
        <sz val="11"/>
        <rFont val="Times New Roman"/>
        <family val="1"/>
      </rPr>
      <t xml:space="preserve"> XD và PT hiệu quả các VNLTT, cơ giới hóa đồng bộ, nâng cao năng lực chế biến và bảo quản nông sản theo các MHLK SX theo chuỗi giá trị …</t>
    </r>
  </si>
  <si>
    <r>
      <rPr>
        <b/>
        <i/>
        <sz val="11"/>
        <rFont val="Times New Roman"/>
        <family val="1"/>
      </rPr>
      <t>Nội dung 03:</t>
    </r>
    <r>
      <rPr>
        <sz val="11"/>
        <rFont val="Times New Roman"/>
        <family val="1"/>
      </rPr>
      <t xml:space="preserve"> Tiếp tục thực hiện hiệu quả các chính sách đầu tư bảo vệ, phát triển rừng, chính sách chi trả dịch vụ môi trường rừng và Chương trình phát triển lâm nghiệp bền vững …</t>
    </r>
  </si>
  <si>
    <r>
      <rPr>
        <b/>
        <i/>
        <sz val="11"/>
        <rFont val="Times New Roman"/>
        <family val="1"/>
      </rPr>
      <t xml:space="preserve">Nội dung 04: </t>
    </r>
    <r>
      <rPr>
        <sz val="11"/>
        <rFont val="Times New Roman"/>
        <family val="1"/>
      </rPr>
      <t>Triển khai Chương trình mỗi xã một sản phẩm (OCOP) gắn với lợi thế vùng miền, thành lập Trung tâm OCOP Quốc gia …</t>
    </r>
  </si>
  <si>
    <r>
      <rPr>
        <b/>
        <i/>
        <sz val="11"/>
        <rFont val="Times New Roman"/>
        <family val="1"/>
      </rPr>
      <t>Nội dung 05:</t>
    </r>
    <r>
      <rPr>
        <sz val="11"/>
        <rFont val="Times New Roman"/>
        <family val="1"/>
      </rPr>
      <t xml:space="preserve"> Nâng cao HQHĐ của các hình thức TCSX trong đó, ưu tiên hỗ trợ các HTX nông nghiệp ứng dụng công nghệ cao liên kết theo chuỗi giá trị…</t>
    </r>
  </si>
  <si>
    <r>
      <rPr>
        <b/>
        <i/>
        <sz val="11"/>
        <rFont val="Times New Roman"/>
        <family val="1"/>
      </rPr>
      <t>Nội dung 06:</t>
    </r>
    <r>
      <rPr>
        <sz val="11"/>
        <rFont val="Times New Roman"/>
        <family val="1"/>
      </rPr>
      <t xml:space="preserve"> Nâng cao hiệu quả hoạt động của các hệ thống kết nối, xúc tiến tiêu thụ nông sản;…</t>
    </r>
  </si>
  <si>
    <r>
      <rPr>
        <b/>
        <i/>
        <sz val="11"/>
        <rFont val="Times New Roman"/>
        <family val="1"/>
      </rPr>
      <t xml:space="preserve">Nội dung 07: </t>
    </r>
    <r>
      <rPr>
        <sz val="11"/>
        <rFont val="Times New Roman"/>
        <family val="1"/>
      </rPr>
      <t>Tiếp tục thực hiện có hiệu quả Chương trình khoa học công nghệ phục vụ xây dựng…</t>
    </r>
  </si>
  <si>
    <r>
      <rPr>
        <b/>
        <i/>
        <sz val="11"/>
        <rFont val="Times New Roman"/>
        <family val="1"/>
      </rPr>
      <t xml:space="preserve">Nội dung 08: </t>
    </r>
    <r>
      <rPr>
        <sz val="11"/>
        <rFont val="Times New Roman"/>
        <family val="1"/>
      </rPr>
      <t>Thực hiện hiệu quả Chương trình phát triển du lịch nông thôn trong xây dựng NTM…</t>
    </r>
  </si>
  <si>
    <r>
      <rPr>
        <b/>
        <i/>
        <sz val="11"/>
        <rFont val="Times New Roman"/>
        <family val="1"/>
      </rPr>
      <t>Nội dung 09:</t>
    </r>
    <r>
      <rPr>
        <sz val="11"/>
        <rFont val="Times New Roman"/>
        <family val="1"/>
      </rPr>
      <t xml:space="preserve"> Tiếp tục nâng cao chất lượng đào tạo nghề cho lao động nông thôn, gắn với nhu cầu của thị trường; hỗ trợ thúc đẩy và phát triển các mô hình khởi nghiệp, sáng tạo ở nông thôn.</t>
    </r>
  </si>
  <si>
    <r>
      <rPr>
        <b/>
        <i/>
        <sz val="11"/>
        <rFont val="Times New Roman"/>
        <family val="1"/>
      </rPr>
      <t>Nội dung 02:</t>
    </r>
    <r>
      <rPr>
        <sz val="11"/>
        <rFont val="Times New Roman"/>
        <family val="1"/>
      </rPr>
      <t xml:space="preserve"> Triển khai hiệu quả các chính sách hỗ trợ nhà ở, xóa nhà tạm, dột nát; nâng cao chất lượng nhà ở dân cư</t>
    </r>
  </si>
  <si>
    <r>
      <rPr>
        <b/>
        <i/>
        <sz val="11"/>
        <rFont val="Times New Roman"/>
        <family val="1"/>
      </rPr>
      <t>Nội dung 01:</t>
    </r>
    <r>
      <rPr>
        <sz val="11"/>
        <rFont val="Times New Roman"/>
        <family val="1"/>
      </rPr>
      <t xml:space="preserve"> Tiếp tục nâng cao chất lượng, phát triển giáo dục ở nông thôn …</t>
    </r>
  </si>
  <si>
    <r>
      <rPr>
        <b/>
        <i/>
        <sz val="11"/>
        <rFont val="Times New Roman"/>
        <family val="1"/>
      </rPr>
      <t xml:space="preserve">Nội dung 02: </t>
    </r>
    <r>
      <rPr>
        <sz val="11"/>
        <rFont val="Times New Roman"/>
        <family val="1"/>
      </rPr>
      <t>Tăng cường chất lượng dịch vụ của mạng lưới y tế cơ sở đảm bảo chăm sóc sức khoẻ toàn dân …</t>
    </r>
  </si>
  <si>
    <r>
      <rPr>
        <b/>
        <i/>
        <sz val="11"/>
        <rFont val="Times New Roman"/>
        <family val="1"/>
      </rPr>
      <t xml:space="preserve">Nội dung 01: </t>
    </r>
    <r>
      <rPr>
        <sz val="11"/>
        <rFont val="Times New Roman"/>
        <family val="1"/>
      </rPr>
      <t>Nâng cao hiệu quả hoạt động của hệ thống thiết chế văn hóa, thể thao cơ sở;…</t>
    </r>
  </si>
  <si>
    <r>
      <rPr>
        <b/>
        <i/>
        <sz val="11"/>
        <rFont val="Times New Roman"/>
        <family val="1"/>
      </rPr>
      <t>Nội dung 02:</t>
    </r>
    <r>
      <rPr>
        <sz val="11"/>
        <rFont val="Times New Roman"/>
        <family val="1"/>
      </rPr>
      <t xml:space="preserve"> Tăng cường kiểm kê, ghi danh các di sản văn hóa; bảo tồn và phát huy di sản văn hóa;….</t>
    </r>
  </si>
  <si>
    <r>
      <rPr>
        <b/>
        <i/>
        <sz val="11"/>
        <rFont val="Times New Roman"/>
        <family val="1"/>
      </rPr>
      <t xml:space="preserve">Nội dung 01: </t>
    </r>
    <r>
      <rPr>
        <sz val="11"/>
        <rFont val="Times New Roman"/>
        <family val="1"/>
      </rPr>
      <t>Xây dựng và tổ chức hướng dẫn thực hiện các Đề án/Kế hoạch tổ chức phân loại, thu gom, vận chuyển chất thải rắn trên địa bàn huyện đảm bảo theo quy định; phát triển, nhân rộng các mô hình phân loại chất thải tại nguồn phát sinh</t>
    </r>
  </si>
  <si>
    <r>
      <rPr>
        <b/>
        <i/>
        <sz val="11"/>
        <rFont val="Times New Roman"/>
        <family val="1"/>
      </rPr>
      <t xml:space="preserve">Nội dung 02: </t>
    </r>
    <r>
      <rPr>
        <sz val="11"/>
        <rFont val="Times New Roman"/>
        <family val="1"/>
      </rPr>
      <t>Thu gom, tái chế, tái sử dụng các loại chất thải theo nguyên lý tuần hoàn; tăng cường công tác quản lý chất thải nhựa trong hoạt động sản xuất nông, lâm, ngư nghiệp ở Việt Nam; xây dựng cộng đồng dân cư không rác thải nhựa</t>
    </r>
  </si>
  <si>
    <r>
      <rPr>
        <b/>
        <i/>
        <sz val="11"/>
        <rFont val="Times New Roman"/>
        <family val="1"/>
      </rPr>
      <t>Nội dung 03:</t>
    </r>
    <r>
      <rPr>
        <sz val="11"/>
        <rFont val="Times New Roman"/>
        <family val="1"/>
      </rPr>
      <t xml:space="preserve"> Đẩy mạnh xử lý, khắc phục ô nhiễm và cải thiện chất lượng môi trường tại những khu vực tập trung nhiều nguồn thải, những nơi gây ô nhiễm môi trường nghiêm trọng và các khu vực mặt nước bị ô nhiễm</t>
    </r>
  </si>
  <si>
    <r>
      <rPr>
        <b/>
        <i/>
        <sz val="11"/>
        <rFont val="Times New Roman"/>
        <family val="1"/>
      </rPr>
      <t xml:space="preserve">Nội dung 04: </t>
    </r>
    <r>
      <rPr>
        <sz val="11"/>
        <rFont val="Times New Roman"/>
        <family val="1"/>
      </rPr>
      <t>Cải tạo nghĩa trang phù hợp với cảnh quan môi trường; xây dựng mới và mở rộng các cơ sở mai táng, hỏa táng phải phù hợp với các quy định và theo quy hoạch</t>
    </r>
  </si>
  <si>
    <r>
      <rPr>
        <b/>
        <i/>
        <sz val="11"/>
        <rFont val="Times New Roman"/>
        <family val="1"/>
      </rPr>
      <t>Nội dung 05:</t>
    </r>
    <r>
      <rPr>
        <sz val="11"/>
        <rFont val="Times New Roman"/>
        <family val="1"/>
      </rPr>
      <t xml:space="preserve"> Giữ gìn và khôi phục cảnh quan truyền thống của nông thôn Việt Nam; tăng tỷ lệ trồng hoa, cây xanh phân tán gắn với triển khai Đề án trồng một tỷ cây xanh giai đoạn 2021 - 2025…</t>
    </r>
  </si>
  <si>
    <r>
      <rPr>
        <b/>
        <i/>
        <sz val="11"/>
        <rFont val="Times New Roman"/>
        <family val="1"/>
      </rPr>
      <t>Nội dung 06:</t>
    </r>
    <r>
      <rPr>
        <sz val="11"/>
        <rFont val="Times New Roman"/>
        <family val="1"/>
      </rPr>
      <t xml:space="preserve"> Tăng cường quản lý an toàn thực phẩm tại các cơ sở, hộ gia đình sản xuất, kinh doanh thực phẩm; đảm bảo vệ sinh môi trường tại các cơ sở chăn nuôi, nuôi trồng thủy sản; cải thiện vệ sinh hộ gia đình</t>
    </r>
  </si>
  <si>
    <r>
      <rPr>
        <b/>
        <i/>
        <sz val="11"/>
        <rFont val="Times New Roman"/>
        <family val="1"/>
      </rPr>
      <t xml:space="preserve">Nội dung 07: </t>
    </r>
    <r>
      <rPr>
        <sz val="11"/>
        <rFont val="Times New Roman"/>
        <family val="1"/>
      </rPr>
      <t>Triển khai hiệu quả Chương trình “Tăng cường bảo vệ môi trường, an toàn thực phẩm và cấp nước sạch nông thôn trong xây dựng NTM giai đoạn 2021 - 2025”</t>
    </r>
  </si>
  <si>
    <r>
      <rPr>
        <b/>
        <i/>
        <sz val="11"/>
        <rFont val="Times New Roman"/>
        <family val="1"/>
      </rPr>
      <t xml:space="preserve">Nội dung 01: </t>
    </r>
    <r>
      <rPr>
        <sz val="11"/>
        <rFont val="Times New Roman"/>
        <family val="1"/>
      </rPr>
      <t>Triển khai đề án về đào tạo, bồi dưỡng kiến thức, năng lực quản lý hành chính, quản lý kinh tế - xã hội chuyên sâu, chuyển đổi tư duy….</t>
    </r>
  </si>
  <si>
    <r>
      <rPr>
        <b/>
        <i/>
        <sz val="11"/>
        <rFont val="Times New Roman"/>
        <family val="1"/>
      </rPr>
      <t>Nội dung 02:</t>
    </r>
    <r>
      <rPr>
        <sz val="11"/>
        <rFont val="Times New Roman"/>
        <family val="1"/>
      </rPr>
      <t xml:space="preserve"> Tăng cường ứng dụng công nghệ thông tin trong thực hiện các dịch vụ hành chính công nhằm nâng cao chất lượng giải quyết thủ tục hành chính theo hướng minh bạch, công khai và hiệu quả ở các cấp …</t>
    </r>
  </si>
  <si>
    <r>
      <rPr>
        <b/>
        <i/>
        <sz val="11"/>
        <rFont val="Times New Roman"/>
        <family val="1"/>
      </rPr>
      <t xml:space="preserve">Nội dung 03: </t>
    </r>
    <r>
      <rPr>
        <sz val="11"/>
        <rFont val="Times New Roman"/>
        <family val="1"/>
      </rPr>
      <t>Triển khai hiệu quả Chương trình chuyển đổi số trong xây dựng NTM, hướng tới NTM thông minh giai đoạn 2021 - 2025</t>
    </r>
  </si>
  <si>
    <r>
      <rPr>
        <b/>
        <i/>
        <sz val="11"/>
        <rFont val="Times New Roman"/>
        <family val="1"/>
      </rPr>
      <t>Nội dung 04:</t>
    </r>
    <r>
      <rPr>
        <sz val="11"/>
        <rFont val="Times New Roman"/>
        <family val="1"/>
      </rPr>
      <t xml:space="preserve"> Tăng cường hiệu quả công tác phổ biến, giáo dục pháp luật, hòa giải ở cơ sở, giải quyết hòa giải, mâu thuẫn ở khu vực nông thôn</t>
    </r>
  </si>
  <si>
    <r>
      <rPr>
        <b/>
        <i/>
        <sz val="11"/>
        <rFont val="Times New Roman"/>
        <family val="1"/>
      </rPr>
      <t xml:space="preserve">Nội dung 05: </t>
    </r>
    <r>
      <rPr>
        <sz val="11"/>
        <rFont val="Times New Roman"/>
        <family val="1"/>
      </rPr>
      <t>Nâng cao nhận thức, thông tin về trợ giúp pháp lý; tăng cường khả năng thụ hưởng dịch vụ trợ giúp pháp lý</t>
    </r>
  </si>
  <si>
    <r>
      <rPr>
        <b/>
        <i/>
        <sz val="11"/>
        <rFont val="Times New Roman"/>
        <family val="1"/>
      </rPr>
      <t>Nội dung 06:</t>
    </r>
    <r>
      <rPr>
        <sz val="11"/>
        <rFont val="Times New Roman"/>
        <family val="1"/>
      </rPr>
      <t xml:space="preserve">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r>
  </si>
  <si>
    <r>
      <rPr>
        <b/>
        <i/>
        <sz val="11"/>
        <rFont val="Times New Roman"/>
        <family val="1"/>
      </rPr>
      <t xml:space="preserve">Nội dung 01: </t>
    </r>
    <r>
      <rPr>
        <sz val="11"/>
        <rFont val="Times New Roman"/>
        <family val="1"/>
      </rPr>
      <t>Tiếp tục tổ chức triển khai Cuộc vận động “Toàn dân đoàn kết xây dựng NTM, đô thị văn minh”….</t>
    </r>
  </si>
  <si>
    <r>
      <rPr>
        <b/>
        <i/>
        <sz val="11"/>
        <rFont val="Times New Roman"/>
        <family val="1"/>
      </rPr>
      <t xml:space="preserve">Nội dung 02: </t>
    </r>
    <r>
      <rPr>
        <sz val="11"/>
        <rFont val="Times New Roman"/>
        <family val="1"/>
      </rPr>
      <t>Triển khai hiệu quả phong trào “Nông dân thi đua sản xuất kinh doanh giỏi, đoàn kết giúp nhau làm giàu và giảm nghèo bền vững”…</t>
    </r>
  </si>
  <si>
    <r>
      <rPr>
        <b/>
        <i/>
        <sz val="11"/>
        <rFont val="Times New Roman"/>
        <family val="1"/>
      </rPr>
      <t xml:space="preserve">Nội dung 03: </t>
    </r>
    <r>
      <rPr>
        <sz val="11"/>
        <rFont val="Times New Roman"/>
        <family val="1"/>
      </rPr>
      <t>Triển khai hiệu quả Đề án “Hỗ trợ phụ nữ khởi nghiệp giai đoạn 2017-2025”</t>
    </r>
  </si>
  <si>
    <r>
      <rPr>
        <b/>
        <i/>
        <sz val="11"/>
        <rFont val="Times New Roman"/>
        <family val="1"/>
      </rPr>
      <t>Nội dung 04:</t>
    </r>
    <r>
      <rPr>
        <sz val="11"/>
        <rFont val="Times New Roman"/>
        <family val="1"/>
      </rPr>
      <t xml:space="preserve"> Thúc đẩy chương trình khởi nghiệp, thanh niên làm kinh tế; triển khai hiệu quả Chương trình trí thức trẻ tình nguyện tham gia xây dựng NTM</t>
    </r>
  </si>
  <si>
    <r>
      <rPr>
        <b/>
        <i/>
        <sz val="11"/>
        <rFont val="Times New Roman"/>
        <family val="1"/>
      </rPr>
      <t>Nội dung số 05:</t>
    </r>
    <r>
      <rPr>
        <sz val="11"/>
        <rFont val="Times New Roman"/>
        <family val="1"/>
      </rPr>
      <t xml:space="preserve"> Vun đắp, gìn giữ giá trị tốt đẹp và phát triển hệ giá trị gia đình Việt Nam; thực hiện Cuộc vận động “Xây dựng gia đình 5 không, 3 sạch”</t>
    </r>
  </si>
  <si>
    <r>
      <rPr>
        <b/>
        <i/>
        <sz val="11"/>
        <rFont val="Times New Roman"/>
        <family val="1"/>
      </rPr>
      <t>Nội dung 01:</t>
    </r>
    <r>
      <rPr>
        <sz val="11"/>
        <rFont val="Times New Roman"/>
        <family val="1"/>
      </rPr>
      <t xml:space="preserve"> Tăng cường công tác bảo đảm an ninh, trật tự ở địa bàn nông thôn, phát hiện, giải quyết kịp thời các nguy cơ tiềm ẩn về an ninh quốc gia, trật tự an toàn xã hội …</t>
    </r>
  </si>
  <si>
    <r>
      <rPr>
        <b/>
        <i/>
        <sz val="11"/>
        <rFont val="Times New Roman"/>
        <family val="1"/>
      </rPr>
      <t>Nội dung 02:</t>
    </r>
    <r>
      <rPr>
        <sz val="11"/>
        <rFont val="Times New Roman"/>
        <family val="1"/>
      </rPr>
      <t xml:space="preserve"> Xây dựng lực lượng dân quân vững mạnh, rộng khắp, hoàn thành các chỉ tiêu quân sự, quốc phòng được giao;…</t>
    </r>
  </si>
  <si>
    <r>
      <rPr>
        <b/>
        <i/>
        <sz val="11"/>
        <rFont val="Times New Roman"/>
        <family val="1"/>
      </rPr>
      <t>Nội dung 01:</t>
    </r>
    <r>
      <rPr>
        <sz val="11"/>
        <rFont val="Times New Roman"/>
        <family val="1"/>
      </rPr>
      <t xml:space="preserve"> Nâng cao chất lượng và hiệu quả công tác kiểm tra, giám sát, đánh giá kết quả thực hiện Chương trình; xây dựng hệ thống giám sát, đánh giá đồng bộ, toàn diện đáp ứng yêu cầu quản lý Chương trình…</t>
    </r>
  </si>
  <si>
    <r>
      <rPr>
        <b/>
        <i/>
        <sz val="11"/>
        <rFont val="Times New Roman"/>
        <family val="1"/>
      </rPr>
      <t>Nội dung 02:</t>
    </r>
    <r>
      <rPr>
        <sz val="11"/>
        <rFont val="Times New Roman"/>
        <family val="1"/>
      </rPr>
      <t xml:space="preserve"> Tiếp tục tăng cường nâng cao năng lực, chuyển đổi nhận thức, tư duy cho đội ngũ cán bộ làm công tác xây dựng NTM các cấp, đặc biệt cán bộ cơ sở</t>
    </r>
  </si>
  <si>
    <r>
      <rPr>
        <b/>
        <i/>
        <sz val="11"/>
        <rFont val="Times New Roman"/>
        <family val="1"/>
      </rPr>
      <t>Nội dung 03:</t>
    </r>
    <r>
      <rPr>
        <sz val="11"/>
        <rFont val="Times New Roman"/>
        <family val="1"/>
      </rPr>
      <t xml:space="preserve"> Đào tạo, tập huấn nhằm nâng cao nhận thức và chuyển đổi tư duy của người dân và cộng đồng về phát triển kinh tế nông nghiệp và xây dựng NTM</t>
    </r>
  </si>
  <si>
    <r>
      <rPr>
        <b/>
        <i/>
        <sz val="11"/>
        <rFont val="Times New Roman"/>
        <family val="1"/>
      </rPr>
      <t xml:space="preserve">Nội dung 04: </t>
    </r>
    <r>
      <rPr>
        <sz val="11"/>
        <rFont val="Times New Roman"/>
        <family val="1"/>
      </rPr>
      <t>Đẩy mạnh, đa dạng hình thức thông tin, truyền thông nhằm nâng cao nhận thức, chuyển đổi tư duy của cán bộ, người dân về xây dựng NTM; thực hiện có hiệu quả công tác truyền thông về xây dựng NTM</t>
    </r>
  </si>
  <si>
    <r>
      <rPr>
        <b/>
        <i/>
        <sz val="11"/>
        <rFont val="Times New Roman"/>
        <family val="1"/>
      </rPr>
      <t xml:space="preserve">Nội dung 05: </t>
    </r>
    <r>
      <rPr>
        <sz val="11"/>
        <rFont val="Times New Roman"/>
        <family val="1"/>
      </rPr>
      <t>Tiếp tục triển khai rộng khắp phong trào thi đua “Cả nước chung sức xây dựng nông thôn mới”</t>
    </r>
  </si>
  <si>
    <t>(BÁO CÁO TOÀN BỘ DANH MỤC DỰ ÁN THEO THỨ TỰ VÀ NGUỒN VỐN ĐƯỢC GIAO TẠI NGHỊ QUYẾT SỐ 67/NQ-HĐND NGÀY 08/12/2023, QUYẾT ĐỊNH SỐ 2226/QĐ-UBND NGÀY 11/12/2023 )</t>
  </si>
  <si>
    <t>Huyện đạt chuẩn nông thôn mới</t>
  </si>
  <si>
    <t>Tỷ lệ bản thuộc các xã đặc biệt khó khăn được công nhận đạt chuẩn nông thôn mới</t>
  </si>
  <si>
    <t>Mỗi tỉnh, thành phố trực thuộc trung ương có ít nhất 02 đơn vị cấp huyện đạt chuẩn nông thôn mới</t>
  </si>
  <si>
    <t>Hỗ trợ bao nhiêu hộ, mỗi năm thực hiện hỗ trợ bao nhiêu</t>
  </si>
  <si>
    <t>Số công trình được đầu tư trong đó: đầu tư mới, công trình chuyển tiếp, công trình duy tu bảo dưỡng (cấp làm chủ đầu tư, phân loại công trình đầu tư, quy mô công trình, với mỗi công trình đầu tư ghi rõ đối tượng hưởng lợi theo tổng số, số hộ nghèo, hộ cận nghèo, hộ dân tộc thiểu số). Tách riêng số công trình đầu tư và số công trình vốn sự nghiệp</t>
  </si>
  <si>
    <t>Số công trình được đầu tư mới, duy tu bảo dưỡng (cấp làm chủ đầu tư, phân loại công trình đầu tư, quy mô công trình, với mỗi công trình đầu tư ghi rõ đối tượng hưởng lợi theo tổng số, số hộ nghèo, hộ cận nghèo, hộ dân tộc thiểu số). Tách riêng số công trình đầu tư và số công trình vốn sự nghiệp</t>
  </si>
  <si>
    <t>Số mô hình giảm nghèo hoặc dự án phát triển sản xuất được hỗ trợ (phân loại mô hình giảm nghèo hoặc dự án phát triển sản xuất theo loại hình nông, lâm, ngư nghiệp và phi nông nghiệp; ngành nghề dịch vụ; khởi nghiệp, khởi sự kinh doanh; quy mô mô hình hoặc dự án giảm nghèo, với mỗi mô hình hoặc dự án giảm nghèo ghi rõ đối tượng hưởng lợi theo tổng số, số người nghèo, người cận nghèo, phụ nữ, dân tộc thiểu số), có gắn với quy hoạch phát triển sản xuất và thích ứng với biến đổi khí hậu.</t>
  </si>
  <si>
    <t>Số mô hình hoặc dự án phát triển sản xuất trong lĩnh vực nông nghiệp; quy mô mô hình hoặc dự án giảm nghèo phát triển sản xuất, với mỗi mô hình hoặc dự án giảm nghèo ghi rõ đối tượng hưởng lợi theo tổng số: hộ nghèo, hộ cận nghèo, hộ mới thoát nghèo (trong đó: hộ nghèo dân tộc thiểu số, hộ nghèo có thành viên là người có công với cách mạng và phụ nữ thuộc hộ nghèo), có gắn với quy hoạch phát triển sản xuất và thích ứng với biến đổi khí hậu.</t>
  </si>
  <si>
    <t xml:space="preserve">- Tăng cường việc tiếp cận với các can thiệp trực tiếp phòng chống suy dinh dưỡng, thiếu vi chất dinh dưỡng cho bà mẹ, trẻ em dưới 5 tuổi thuộc hộ gia đình nghèo và cận nghèo, vùng đặc biệt khó khăn: Số trẻ dưới 5 tuổi được bổ sung đa vi chất dinh dưỡng, số bà mẹ có con dưới 5 tuổi và bà mẹ mang thai được tư vấn dinh dưỡng, số phụ nữ có thai được bổ sung đa vi chất dinh dưỡng, số trẻ được theo dõi và quản lý suy dinh dưỡng cấp tính tại cộng đồng. 
- Tăng cường hoạt động chất lượng bữa ăn học đường và giáo dục chăm sóc dinh dưỡng; bảo vệ, chăm sóc cho trẻ học đường (trẻ từ trên 5 đến dưới 16 tuổi): Số trẻ được tư vấn dinh dưỡng, số trẻ suy dinh dưỡng được bổ sung đa vi chất dinh dưỡng. </t>
  </si>
  <si>
    <t xml:space="preserve">+ Hỗ trợ đầu tư cơ sở vật chất, thiết bị, phương tiện đào tạo cho các cơ sở giáo dục nghề nghiệp trên địa bàn tỉnh có huyện nghèo:
. Tổng số cơ sở giáo dục nghề nghiệp được hỗ trợ xây dựng, mua sắm thiết bị, phương tiện đào tạo, sửa chữa, cơ sở vật chất từ nguồn vốn đầu tư phát triển.
. Tổng số cơ sở giáo dục nghề nghiệp được hỗ trợ mua sắm thiết bị, phương tiện đào tạo, sửa chữa, bảo dưỡng cơ sở vật chất từ nguồn vốn sự nghiệp.
+ Xây dựng các chuẩn (gồm: Tiêu chuẩn kỹ năng nghề quốc gia; định mức kinh tế - kỹ thuật; quy định kiến thức tối thiểu, yêu cầu về năng lực mà người học đạt được sau tốt nghiệp; danh mục thiết bị đào tạo tối thiểu; tiêu chuẩn cơ sở vật chất trong thực hành, thực nghiệm và thí nghiệm; quy định giá tối đa dịch vụ giáo dục nghề nghiệp sử dụng ngân sách nhà nước); phát triển hệ thống đánh giá cấp chứng chỉ kỹ năng nghề quốc gia và hệ thống bảo đảm chất lượng giáo dục nghề nghiệp; phát triển chương trình, học liệu; phát triển chuẩn hóa đội ngũ nhà giáo và cán bộ quản lý giáo dục nghề nghiệp:
. Tổng số từng chuẩn được xây dựng;
. Kết quả thực hiện việc phát triển hệ thống đánh giá cấp chứng chỉ kỹ năng nghề quốc gia.
. Kết quả thực hiện việc phát triển hệ thống bảo đảm chất lượng giáo dục nghề nghiệp.
. Kết quả thực hiện việc phát triển chương trình, giáo trình, tài liệu, tài nguyên học liệu.
. Kết quả thực hiện việc phát triển, chuẩn hóa đội ngũ nhà giáo và cán bộ quản lý giáo dục nghề nghiệp.
+ Điều tra, khảo sát, thống kê, dự báo nhu cầu học nghề; truyền thông, hướng nghiệp, hỗ trợ khởi nghiệp và tạo việc làm:
. Tổng số cuộc điều tra, khảo sát; hình thức, kết quả của điều tra, khảo sát...
. Kết quả, phương thức truyền thông, hướng nghiệp.
. Kết quả thực hiện hỗ trợ khởi nghiệp và tạo việc làm....
+ Phát triển mô hình gắn kết giáo dục nghề nghiệp với doanh nghiệp, hợp tác xã trên địa bàn tỉnh có huyện nghèo:
Tổng số mô hình triển khai, thực hiện. Đánh giá kết quả...
+ Đào tạo nghề cho người lao động thuộc hộ nghèo, hộ cận nghèo, hộ mới thoát nghèo, người lao động có thu nhập thấp"
. Tổng số người được đào tạo so với nhu cầu (chia từng đối tượng cụ thể);
. Đánh giá hiệu quả sau đào tạo.
</t>
  </si>
  <si>
    <t>- Số người được hỗ trợ đào tạo nghề, ngoại ngữ, bồi dưỡng kiến thức cần thiết và các thủ tục để đi làm việc ở nước ngoài, trong đó: số lao động xuất cảnh đi làm việc ở nước ngoài theo hợp đồng (ghi rõ đối tượng hưởng lợi theo tổng số, số người nghèo, người cận nghèo, phụ nữ, dân tộc thiểu số).
- Số cán bộ, tuyên truyền viên cơ sở được tập huấn nâng cao năng lực.
- Số lượt người lao động/gia đình người lao động được tư vấn giới thiệu việc làm sau khi về nước (ghi rõ đối tượng hưởng lợi theo tổng số, số người nghèo, người cận nghèo, phụ nữ, dân tộc thiểu số).</t>
  </si>
  <si>
    <t>+ Đầu tư cơ sở hạ tầng, trang thiết bị công nghệ thông tin để hiện đại hóa hệ thống thông tin thị trường lao động, hình thành sàn giao dịch việc làm trực tuyến và xây dựng các cơ sở dữ liệu.
Số máy móc, trang thiết bị được đầu tư nâng cấp phục vụ lưu trữ, xử lý, cung cấp thông tin thị trường lao động và giao dịch việc làm trực tuyến và vận hành hệ thống quản lý lao động điện tử.
Số phần mềm, ứng dụng được xây dựng phục vụ thu thập, phân tích, phổ biến thông tin thị trường lao động, dự báo thị trường lao động, quản lý lao động.
+ Xây dựng cơ sở dữ liệu việc tìm người - người tìm việc
Số người sử dụng lao động có nhu cầu tìm lao động được thu thập, cập nhật thông tin (ghi rõ đối tượng được thu thập, cập nhật như doanh nghiệp, hợp tác xã, hộ kinh doanh…). 
Số người có nhu cầu tìm việc được thu thập, cập nhật thông tin (ghi rõ đối tượng được thụ hưởng theo tổng số, thuộc hộ nghèo, hộ cận nghèo, hộ mới thoát nghèo; huyện nghèo; xã đặc biệt khó khăn vùng bãi ngang, ven biển và hải đảo; đối tượng là nữ giới).
+ Hỗ trợ giao dịch việc làm
Số phiên giao dịch việc làm/ngày hội việc làm đã được tổ chức thực hiện, trong đó nêu rõ số doanh nghiệp, hợp tác xã, hộ kinh doanh, cơ sở đào tạo tham gia và số lao động được hỗ trợ tư vấn, định hướng nghề nghiệp, cung cấp thông tin thị trường lao động, hỗ trợ tìm việc làm (ghi rõ đối tượng được thụ hưởng theo tổng số, thuộc hộ nghèo, hộ cận nghèo, hộ mới thoát nghèo; huyện nghèo; xã đặc biệt khó khăn vùng bãi ngang, ven biển và hải đảo; đối tượng là nữ giới).
+ Quản lý lao động gắn với cơ sở dữ liệu về dân cư
Số lao động được thu thập, cập nhật thông tin trên hệ thống phần mềm quản lý lao động (ghi rõ đối tượng được thụ hưởng theo tổng số, thuộc hộ nghèo, hộ cận nghèo, hộ mới thoát nghèo; huyện nghèo; xã đặc biệt khó khăn vùng bãi ngang, ven biển và hải đảo; đối tượng là nữ giới).
+ Thu thập, phân tích, dự báo thị trường lao động
Số cuộc khảo sát/điều tra thu thập thông tin thị trường lao động.
Số ấn phẩm phân tích/dự báo thị trường lao động được phổ biến, phát hành.
+ Hỗ trợ kết nối việc làm thành công
Số lao động được hỗ trợ kết nối việc làm thành công (có giao kết hợp đồng lao động) trong đó ghi rõ lao động thuộc đối tượng (hộ nghèo/hộ cận nghèo và hộ mới thoát nghèo; huyện nghèo; xã đặc biệt khó khăn vùng bãi ngang, ven biển và hải đảo; đối tượng là nữ giới).</t>
  </si>
  <si>
    <t>- Số hộ nghèo được hỗ trợ nhà ở (bao nhiêu hộ được hỗ trợ xây mới, bao nhiêu hộ được hỗ trợ sửa chữa, nâng cấp nhà ở); số hộ cận nghèo được hỗ trợ nhà ở (bao nhiêu hộ được hỗ trợ xây mới, bao nhiêu hộ được hỗ trợ sửa chữa, nâng cấp nhà ở) đảm bảo diện tích sử dụng tối thiểu 30m2, “3 cứng” (nền cứng, khung - tường cứng, mái cứng) và tuổi thọ căn nhà từ 20 năm trở lên.</t>
  </si>
  <si>
    <t>+ Số cán bộ thông tin và truyền thông được nâng cao năng lực.
+ Số cụm thông tin điện tử công cộng phục vụ thông tin, tuyên truyền đối ngoại tại cửa khẩu biên giới và cung cấp nội dung thông tin phục vụ tuyên truyền ở các xã biên giới được thiết lập.
+ Số điểm cung cấp dịch bưu chính công cộng phục vụ tiếp cận thông tin của nhân dân ở các xã có điều kiện kinh tế - xã hội đặc biệt khó khăn, xã đảo, huyện đảo cung cấp dịch vụ thông tin công cộng.
+ Số cơ sở vật chất cho hoạt động thông tin cơ sở cung cấp nội dung thông tin thiết yếu cho xã hội được tăng cường. Trên cơ sở ứng dụng công nghệ số, đẩy mạnh trang bị cơ sở vật chất, cung cấp nội dung thông tin thiết yếu cho xã hội, nhất là cho khu vực có điều kiện kinh tế - xã hội khó khăn để góp phần tạo đồng thuận xã hội, nâng cao kiến thức, kỹ năng sản xuất, kinh doanh, phát triển kinh tế, góp phần thực hiện mục tiêu thoát nghèo bền vững và phục vụ có hiệu quả công tác quản lý, điều hành của chính quyền cấp xã.
+ Số xã có điều kiện kinh tế - xã hội đặc biệt khó khăn, xã đảo được tăng cường nội dung thông tin thiết yếu cho xã hội.</t>
  </si>
  <si>
    <t>+ Số cơ quan báo chí, xuất bản được hỗ trợ tuyên truyền về công tác giảm nghèo, kịp thời giới thiệu các cá nhân, tập thể, mô hình, kinh nghiệm hay trong giảm nghèo bền vững.
+ Tổ chức thực hiện phong trào thi đua “Cả nước chung tay vì người nghèo - Không để ai bị bỏ lại phía sau”, khơi dậy ý chí tự lực tự cường, phát huy nội lực vươn lên “thoát nghèo, xây dựng cuộc sống ấm no” của người dân và cộng đồng, phấn đấu “Vì một Việt Nam không còn đói nghèo”; biểu dương, khen thưởng đối với các địa phương (số cộng đồng, hộ nghèo và tổ chức, cá nhân có thành tích xuất sắc trong lĩnh vực giảm nghèo được khen thưởng).
+ Tổ chức xây dựng và thực hiện các sản phẩm truyền thông về giảm nghèo (phóng sự, tọa đàm, đối thoại, Pa nô, áp phích, tờ rơi, hình thức khác…) định hướng cho người dân tiếp cận, thụ hưởng Chương trình, dịch vụ xã hội cơ bản về dạy nghề, việc làm, đi làm việc ở nước ngoài theo hợp đồng, y tế, giáo dục, nhà ở, nước sạch và vệ sinh, thông tin, trợ giúp pháp lý, trợ giúp xã hội và bình đẳng giới.
+ Xây dựng và phát triển mạng lưới cán bộ tuyên truyền viên, báo cáo viên về giảm nghèo các cấp: (số lớp và số người tham dự).
+ Xây dựng trang tin điện tử về giảm nghèo hoặc ký hợp đồng đưa tin trên trang điện tử.
+ Tổ chức đối thoại chính sách (số cuộc đối thoại theo từng cấp, số đối tượng hưởng lợi tham gia đối thoại theo tổng số, số người nghèo, người cận nghèo, phụ nữ, dân tộc thiểu số).</t>
  </si>
  <si>
    <t>+ Tổ chức tập huấn nâng cao năng lực giảm nghèo: Số lớp tập huấn và số lượt cán bộ được tập huấn (trong đó ghi rõ tổng số lượt, số lượt cán bộ theo các cấp, số lượt cán bộ nữ, số lượt cán bộ dân tộc thiểu số).
+ Tham quan, học tập kinh nghiệm trong và ngoài nước: Số lượt và số cán bộ tham dự (trong đó ghi rõ tổng số lượt, số lượt cán bộ theo các cấp, số lượt cán bộ nữ, số lượt cán bộ dân tộc thiểu số).</t>
  </si>
  <si>
    <t>+ Hoạt động kiểm tra: Số lần (đoàn) giám sát cấp tỉnh, cấp huyện, cấp xã.
+ Tình hình triển khai các hướng dẫn về giám sát và đánh giá.
+ Thực hiện xây dựng, cập nhật cơ sở dữ liệu giảm nghèo: điều tra, rà soát hộ nghèo, hộ cận nghèo; cập nhật dữ liệu hộ nghèo, hộ cận nghèo.</t>
  </si>
  <si>
    <t>Vốn tín dụng c</t>
  </si>
  <si>
    <t xml:space="preserve">Tỷ lệ số xã đạt chuẩn nông thôn mới </t>
  </si>
  <si>
    <t xml:space="preserve">Mức tăng thu nhập bình quân của người dân nông thôn so với năm 2020 </t>
  </si>
  <si>
    <t>Tỷ lệ huyện đạt chuẩn nông thôn mới</t>
  </si>
  <si>
    <t>Tỷ lệ huyện đạt chuẩn được công nhận là huyện nông thôn mới nâng cao, huyện nông thôn mới kiểu mẫu</t>
  </si>
  <si>
    <t>Tỷ lệ thôn, bản thuộc các xã đặc biệt khó khăn khu vực biên giới, vùng núi được công nhận đạt chuẩn nông thôn mới theo các tiêu chí nông thôn mới do Ủy ban nhân dân cấp tỉnh quy định</t>
  </si>
  <si>
    <t xml:space="preserve">Tỷ lệ huyện, thành phố thuộc tỉnh đạt chuẩn nông thôn mới, hoàn thành nhiệm vụ xây dựng nông thôn mới </t>
  </si>
  <si>
    <t>Tỷ lệ huyện, thành phố thuộc tỉnh đạt chuẩn nông thôn mới, hoàn thành nhiệm vụ xây dựng nông thôn mới</t>
  </si>
  <si>
    <r>
      <rPr>
        <b/>
        <i/>
        <sz val="11"/>
        <rFont val="Times New Roman"/>
        <family val="1"/>
      </rPr>
      <t>Nội dung 01:</t>
    </r>
    <r>
      <rPr>
        <sz val="11"/>
        <rFont val="Times New Roman"/>
        <family val="1"/>
      </rPr>
      <t xml:space="preserve"> Rà soát, điều chỉnh, lập mới và triển khai, thực hiện quy hoạch chung xây dựng xã gắn với quá trình công nghiệp hóa, đô thị hóa</t>
    </r>
  </si>
  <si>
    <r>
      <t xml:space="preserve">Kết quả thực hiện
</t>
    </r>
    <r>
      <rPr>
        <i/>
        <sz val="11"/>
        <rFont val="Times New Roman"/>
        <family val="1"/>
      </rPr>
      <t>(đánh giá kết quả thực hiện có số liệu cụ thể VD hỗ trợ nhà ở bao nhiêu hộ, mỗi năm bao nhiêu;….)</t>
    </r>
    <r>
      <rPr>
        <b/>
        <sz val="11"/>
        <rFont val="Times New Roman"/>
        <family val="1"/>
      </rPr>
      <t xml:space="preserve"> </t>
    </r>
  </si>
  <si>
    <r>
      <rPr>
        <b/>
        <i/>
        <sz val="11"/>
        <rFont val="Times New Roman"/>
        <family val="1"/>
      </rPr>
      <t>Tiểu dự án 1:</t>
    </r>
    <r>
      <rPr>
        <sz val="11"/>
        <rFont val="Times New Roman"/>
        <family val="1"/>
      </rPr>
      <t xml:space="preserve"> Hỗ trợ đầu tư phát triển hạ tầng kinh tế - xã hội các huyện nghèo, xã đặc biệt khó khăn vùng bãi ngang, ven biển và hải đảo</t>
    </r>
  </si>
  <si>
    <r>
      <rPr>
        <b/>
        <i/>
        <sz val="11"/>
        <rFont val="Times New Roman"/>
        <family val="1"/>
      </rPr>
      <t>Tiểu dự án 2:</t>
    </r>
    <r>
      <rPr>
        <sz val="11"/>
        <rFont val="Times New Roman"/>
        <family val="1"/>
      </rPr>
      <t xml:space="preserve"> Triển khai Đề án hỗ trợ một số huyện nghèo thoát khỏi tình trạng nghèo, đặc biệt khó khăn giai đoạn 2022 - 2025</t>
    </r>
  </si>
  <si>
    <t>Ước cả năm 2025</t>
  </si>
  <si>
    <t>(Kèm theo Kế hoạch số              /KH-UBND ngày       tháng 7 năm 2024 của Ủy ban nhân dân tỉnh Lai Châu)</t>
  </si>
  <si>
    <t>KẾT QUẢ THỰC HIỆN CÁC DỰ ÁN, NỘI DUNG THỰC HIỆN 03 CHƯƠNG TRÌNH MỤC TIÊU QUỐC GIA GIAI ĐOẠN 2021-2024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</si>
</sst>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5" formatCode="&quot;$&quot;#,##0_);\(&quot;$&quot;#,##0\)"/>
    <numFmt numFmtId="7" formatCode="&quot;$&quot;#,##0.00_);\(&quot;$&quot;#,##0.00\)"/>
    <numFmt numFmtId="42" formatCode="_(&quot;$&quot;* #,##0_);_(&quot;$&quot;* \(#,##0\);_(&quot;$&quot;* &quot;-&quot;_);_(@_)"/>
    <numFmt numFmtId="41" formatCode="_(* #,##0_);_(* \(#,##0\);_(* &quot;-&quot;_);_(@_)"/>
    <numFmt numFmtId="43" formatCode="_(* #,##0.00_);_(* \(#,##0.00\);_(* &quot;-&quot;??_);_(@_)"/>
    <numFmt numFmtId="164" formatCode="_(* #,##0_);_(* \(#,##0\);_(* &quot;-&quot;??_);_(@_)"/>
    <numFmt numFmtId="165" formatCode="_-* #,##0.00\ _₫_-;\-* #,##0.00\ _₫_-;_-* &quot;-&quot;??\ _₫_-;_-@_-"/>
    <numFmt numFmtId="166" formatCode="#,##0.0"/>
    <numFmt numFmtId="167" formatCode="#,##0.000"/>
    <numFmt numFmtId="168" formatCode="_-* #,##0.00_-;\-* #,##0.00_-;_-* &quot;-&quot;??_-;_-@_-"/>
    <numFmt numFmtId="169" formatCode="0.0%"/>
    <numFmt numFmtId="170" formatCode="_(* #,##0.000_);_(* \(#,##0.000\);_(* &quot;-&quot;_);_(@_)"/>
    <numFmt numFmtId="171" formatCode="#,##0.00000"/>
    <numFmt numFmtId="172" formatCode="0.00000"/>
    <numFmt numFmtId="173" formatCode="#,##0.00000000"/>
    <numFmt numFmtId="174" formatCode="0.00000000"/>
    <numFmt numFmtId="175" formatCode="_(* #,##0.0_);_(* \(#,##0.0\);_(* &quot;-&quot;?_);_(@_)"/>
    <numFmt numFmtId="176" formatCode="_(* #,##0.0_);_(* \(#,##0.0\);_(* &quot;-&quot;??_);_(@_)"/>
    <numFmt numFmtId="177" formatCode="0.0"/>
    <numFmt numFmtId="178" formatCode="#,##0.0_);\(#,##0.0\)"/>
    <numFmt numFmtId="179" formatCode="_(* #,##0.00_);_(* \(#,##0.00\);_(* &quot;-&quot;?_);_(@_)"/>
    <numFmt numFmtId="180" formatCode="_(* #,##0_);_(* \(#,##0\);_(* &quot;-&quot;?_);_(@_)"/>
    <numFmt numFmtId="181" formatCode="_-\$* #,##0_-;&quot;-$&quot;* #,##0_-;_-\$* \-_-;_-@_-"/>
    <numFmt numFmtId="182" formatCode="_-&quot;$&quot;* #,##0_-;\-&quot;$&quot;* #,##0_-;_-&quot;$&quot;* &quot;-&quot;_-;_-@_-"/>
    <numFmt numFmtId="183" formatCode="###\ ###\ ###\ ###\ ##0"/>
    <numFmt numFmtId="184" formatCode="##.##%"/>
    <numFmt numFmtId="185" formatCode="_(* #,##0_);_(* \(#,##0\);_(* \-??_);_(@_)"/>
    <numFmt numFmtId="186" formatCode="_(* #,##0_);_(* \(#,##0\);_(* &quot;-??&quot;_);_(@_)"/>
    <numFmt numFmtId="187" formatCode="_-\€* #,##0.00_-;&quot;-€&quot;* #,##0.00_-;_-\€* \-??_-;_-@_-"/>
    <numFmt numFmtId="188" formatCode="_-\€* #,##0_-;&quot;-€&quot;* #,##0_-;_-\€* \-_-;_-@_-"/>
    <numFmt numFmtId="189" formatCode="&quot;\&quot;#,##0;[Red]&quot;\&quot;&quot;\&quot;\-#,##0"/>
    <numFmt numFmtId="190" formatCode="&quot;\&quot;#,##0.00;[Red]&quot;\&quot;&quot;\&quot;&quot;\&quot;&quot;\&quot;&quot;\&quot;&quot;\&quot;\-#,##0.00"/>
    <numFmt numFmtId="191" formatCode="_-* #,##0_$_-;\-* #,##0_$_-;_-* &quot;-&quot;_$_-;_-@_-"/>
    <numFmt numFmtId="192" formatCode="#.##00"/>
    <numFmt numFmtId="193" formatCode="_-* #,##0_-;\-* #,##0_-;_-* \-_-;_-@_-"/>
    <numFmt numFmtId="194" formatCode="_-* ###,0\.00_-;\-* ###,0\.00_-;_-* \-??_-;_-@_-"/>
    <numFmt numFmtId="195" formatCode="\$#,##0_);[Red]&quot;($&quot;#,##0\)"/>
    <numFmt numFmtId="196" formatCode="_ * #,##0_)\ &quot;$&quot;_ ;_ * \(#,##0\)\ &quot;$&quot;_ ;_ * &quot;-&quot;_)\ &quot;$&quot;_ ;_ @_ "/>
    <numFmt numFmtId="197" formatCode="_(\$* #,##0_);_(\$* \(#,##0\);_(\$* \-_);_(@_)"/>
    <numFmt numFmtId="198" formatCode="_-* #,##0\ _F_-;\-* #,##0\ _F_-;_-* &quot;- &quot;_F_-;_-@_-"/>
    <numFmt numFmtId="199" formatCode="_-* #,##0\ _F_-;\-* #,##0\ _F_-;_-* &quot;-&quot;\ _F_-;_-@_-"/>
    <numFmt numFmtId="200" formatCode="_-* #,##0&quot; $&quot;_-;\-* #,##0&quot; $&quot;_-;_-* &quot;- $&quot;_-;_-@_-"/>
    <numFmt numFmtId="201" formatCode="_-* #,##0\ &quot;$&quot;_-;\-* #,##0\ &quot;$&quot;_-;_-* &quot;-&quot;\ &quot;$&quot;_-;_-@_-"/>
    <numFmt numFmtId="202" formatCode="_-* #,##0\ &quot;€&quot;_-;\-* #,##0\ &quot;€&quot;_-;_-* &quot;-&quot;\ &quot;€&quot;_-;_-@_-"/>
    <numFmt numFmtId="203" formatCode="_ * #,##0_)&quot;$&quot;_ ;_ * \(#,##0\)&quot;$&quot;_ ;_ * &quot;-&quot;_)&quot;$&quot;_ ;_ @_ "/>
    <numFmt numFmtId="204" formatCode="_-&quot;€&quot;* #,##0_-;\-&quot;€&quot;* #,##0_-;_-&quot;€&quot;* &quot;-&quot;_-;_-@_-"/>
    <numFmt numFmtId="205" formatCode="_-&quot;ñ&quot;* #,##0_-;\-&quot;ñ&quot;* #,##0_-;_-&quot;ñ&quot;* &quot;-&quot;_-;_-@_-"/>
    <numFmt numFmtId="206" formatCode="_-* #,##0.00_-;\-* #,##0.00_-;_-* \-??_-;_-@_-"/>
    <numFmt numFmtId="207" formatCode="_-* #,##0.00_-;\-* #,##0.00_-;_-* &quot;-??&quot;_-;_-@_-"/>
    <numFmt numFmtId="208" formatCode="_(* #,##0.00_);_(* \(#,##0.00\);_(* \-??_);_(@_)"/>
    <numFmt numFmtId="209" formatCode="_(* #,##0.00_);_(* \(#,##0.00\);_(* &quot;-??&quot;_);_(@_)"/>
    <numFmt numFmtId="210" formatCode="_-* #,##0.00\ _₫_-;\-* #,##0.00\ _₫_-;_-* \-??\ _₫_-;_-@_-"/>
    <numFmt numFmtId="211" formatCode="_-* #,##0.00\ _₫_-;\-* #,##0.00\ _₫_-;_-* &quot;-?? &quot;_₫_-;_-@_-"/>
    <numFmt numFmtId="212" formatCode="_ * #,##0.00_ ;_ * \-#,##0.00_ ;_ * &quot;-&quot;??_ ;_ @_ "/>
    <numFmt numFmtId="213" formatCode="_-* #,##0.00\ _V_N_D_-;\-* #,##0.00\ _V_N_D_-;_-* &quot;-&quot;??\ _V_N_D_-;_-@_-"/>
    <numFmt numFmtId="214" formatCode="_-* #,##0.00\ _F_-;\-* #,##0.00\ _F_-;_-* &quot;-&quot;??\ _F_-;_-@_-"/>
    <numFmt numFmtId="215" formatCode="_ * #,##0.00_)\ _$_ ;_ * \(#,##0.00\)\ _$_ ;_ * &quot;-&quot;??_)\ _$_ ;_ @_ "/>
    <numFmt numFmtId="216" formatCode="_-* #,##0.00\ _€_-;\-* #,##0.00\ _€_-;_-* &quot;-&quot;??\ _€_-;_-@_-"/>
    <numFmt numFmtId="217" formatCode="_ * #,##0.00_)_$_ ;_ * \(#,##0.00\)_$_ ;_ * &quot;-&quot;??_)_$_ ;_ @_ "/>
    <numFmt numFmtId="218" formatCode="_-* #,##0.00\ _F_-;\-* #,##0.00\ _F_-;_-* \-??\ _F_-;_-@_-"/>
    <numFmt numFmtId="219" formatCode="_-* #,##0.00\ _F_-;\-* #,##0.00\ _F_-;_-* &quot;-?? &quot;_F_-;_-@_-"/>
    <numFmt numFmtId="220" formatCode="_-* #,##0.00\ _ñ_-;\-* #,##0.00\ _ñ_-;_-* &quot;-&quot;??\ _ñ_-;_-@_-"/>
    <numFmt numFmtId="221" formatCode="_-* #,##0.00\ _ñ_-;_-* #,##0.00\ _ñ\-;_-* &quot;-&quot;??\ _ñ_-;_-@_-"/>
    <numFmt numFmtId="222" formatCode="_-* #,##0_-;\-* #,##0_-;_-* &quot;-&quot;_-;_-@_-"/>
    <numFmt numFmtId="223" formatCode="_-* #,##0\ &quot;F&quot;_-;\-* #,##0\ &quot;F&quot;_-;_-* &quot;-&quot;\ &quot;F&quot;_-;_-@_-"/>
    <numFmt numFmtId="224" formatCode="_(&quot;$ &quot;* #,##0_);_(&quot;$ &quot;* \(#,##0\);_(&quot;$ &quot;* \-_);_(@_)"/>
    <numFmt numFmtId="225" formatCode="_(&quot;$&quot;\ * #,##0_);_(&quot;$&quot;\ * \(#,##0\);_(&quot;$&quot;\ * &quot;-&quot;_);_(@_)"/>
    <numFmt numFmtId="226" formatCode="_-* #,##0&quot; F&quot;_-;\-* #,##0&quot; F&quot;_-;_-* &quot;- F&quot;_-;_-@_-"/>
    <numFmt numFmtId="227" formatCode="_-* #,##0\ &quot;ñ&quot;_-;\-* #,##0\ &quot;ñ&quot;_-;_-* &quot;-&quot;\ &quot;ñ&quot;_-;_-@_-"/>
    <numFmt numFmtId="228" formatCode="_(* #,##0_);_(* \(#,##0\);_(* \-_);_(@_)"/>
    <numFmt numFmtId="229" formatCode="_-* #,##0\ _₫_-;\-* #,##0\ _₫_-;_-* &quot;- &quot;_₫_-;_-@_-"/>
    <numFmt numFmtId="230" formatCode="_-* #,##0\ _₫_-;\-* #,##0\ _₫_-;_-* &quot;-&quot;\ _₫_-;_-@_-"/>
    <numFmt numFmtId="231" formatCode="_-* #,##0\ _€_-;\-* #,##0\ _€_-;_-* &quot;-&quot;\ _€_-;_-@_-"/>
    <numFmt numFmtId="232" formatCode="_-* #,##0\ _$_-;\-* #,##0\ _$_-;_-* &quot;- &quot;_$_-;_-@_-"/>
    <numFmt numFmtId="233" formatCode="_-* #,##0\ _$_-;\-* #,##0\ _$_-;_-* &quot;-&quot;\ _$_-;_-@_-"/>
    <numFmt numFmtId="234" formatCode="_-* #,##0\ _ñ_-;\-* #,##0\ _ñ_-;_-* &quot;-&quot;\ _ñ_-;_-@_-"/>
    <numFmt numFmtId="235" formatCode="_-* #,##0\ _ñ_-;_-* #,##0\ _ñ\-;_-* &quot;-&quot;\ _ñ_-;_-@_-"/>
    <numFmt numFmtId="236" formatCode="_ &quot;\&quot;* #,##0_ ;_ &quot;\&quot;* \-#,##0_ ;_ &quot;\&quot;* &quot;-&quot;_ ;_ @_ "/>
    <numFmt numFmtId="237" formatCode="_-* #,##0&quot;$&quot;_-;\-* #,##0&quot;$&quot;_-;_-* &quot;-&quot;&quot;$&quot;_-;_-@_-"/>
    <numFmt numFmtId="238" formatCode="_-* #,##0.00&quot;$&quot;_-;\-* #,##0.00&quot;$&quot;_-;_-* &quot;-&quot;??&quot;$&quot;_-;_-@_-"/>
    <numFmt numFmtId="239" formatCode="0%;\(0%\)"/>
    <numFmt numFmtId="240" formatCode="#,#00;[Red]\-#,#00;_@&quot;-&quot;"/>
    <numFmt numFmtId="241" formatCode="_ \\* #,##0_ ;_ \\* \-#,##0_ ;_ \\* \-_ ;_ @_ "/>
    <numFmt numFmtId="242" formatCode="_-* #,##0.00_$_-;\-* #,##0.00_$_-;_-* &quot;-&quot;??_$_-;_-@_-"/>
    <numFmt numFmtId="243" formatCode=";;"/>
    <numFmt numFmtId="244" formatCode="_-\\* #,##0.00_-;&quot;-\&quot;* #,##0.00_-;_-\\* \-??_-;_-@_-"/>
    <numFmt numFmtId="245" formatCode="\$#,##0.00"/>
    <numFmt numFmtId="246" formatCode="&quot;$&quot;#,##0.00"/>
    <numFmt numFmtId="247" formatCode="\$#,##0.00_);&quot;($&quot;#,##0.00\)"/>
    <numFmt numFmtId="248" formatCode="_ * #,##0.00_)&quot;£&quot;_ ;_ * \(#,##0.00\)&quot;£&quot;_ ;_ * &quot;-&quot;??_)&quot;£&quot;_ ;_ @_ "/>
    <numFmt numFmtId="249" formatCode="_-\\* #,##0_-;&quot;-\&quot;* #,##0_-;_-\\* \-_-;_-@_-"/>
    <numFmt numFmtId="250" formatCode="_-&quot;$&quot;* #,##0.00_-;\-&quot;$&quot;* #,##0.00_-;_-&quot;$&quot;* &quot;-&quot;??_-;_-@_-"/>
    <numFmt numFmtId="251" formatCode="\$#,##0.00_);[Red]&quot;($&quot;#,##0.00\)"/>
    <numFmt numFmtId="252" formatCode="0.0%;\(0.0%\)"/>
    <numFmt numFmtId="253" formatCode="##,###.##"/>
    <numFmt numFmtId="254" formatCode="_-* #,##0.00&quot; F&quot;_-;\-* #,##0.00&quot; F&quot;_-;_-* \-??&quot; F&quot;_-;_-@_-"/>
    <numFmt numFmtId="255" formatCode="#0.##"/>
    <numFmt numFmtId="256" formatCode="0.000_)"/>
    <numFmt numFmtId="257" formatCode="&quot;True&quot;;&quot;True&quot;;&quot;False&quot;"/>
    <numFmt numFmtId="258" formatCode="[$€-2]\ #,##0.00_);[Red]\([$€-2]\ #,##0.00\)"/>
    <numFmt numFmtId="259" formatCode="#,##0.00;[Red]#,##0.00"/>
    <numFmt numFmtId="260" formatCode="#,##0\ &quot;þ&quot;;[Red]\-#,##0\ &quot;þ&quot;"/>
    <numFmt numFmtId="261" formatCode="_(* #,##0.00_);_(* \(#,##0.00\);_(* &quot;-&quot;&quot;?&quot;&quot;?&quot;_);_(@_)"/>
    <numFmt numFmtId="262" formatCode="#,##0;\(#,##0\)"/>
    <numFmt numFmtId="263" formatCode="_ &quot;R &quot;* #,##0_ ;_ &quot;R &quot;* \-#,##0_ ;_ &quot;R &quot;* \-_ ;_ @_ "/>
    <numFmt numFmtId="264" formatCode="##,##0%"/>
    <numFmt numFmtId="265" formatCode="#,###%"/>
    <numFmt numFmtId="266" formatCode="##.##"/>
    <numFmt numFmtId="267" formatCode="###,###"/>
    <numFmt numFmtId="268" formatCode="###.###"/>
    <numFmt numFmtId="269" formatCode="##,###.####"/>
    <numFmt numFmtId="270" formatCode="\$#,##0_);&quot;($&quot;#,##0\)"/>
    <numFmt numFmtId="271" formatCode="\$#,##0\ ;&quot;($&quot;#,##0\)"/>
    <numFmt numFmtId="272" formatCode="\$#,##0\ ;\(\$#,##0\)"/>
    <numFmt numFmtId="273" formatCode="0.0000%"/>
    <numFmt numFmtId="274" formatCode="\t0.00%"/>
    <numFmt numFmtId="275" formatCode="##,##0.##"/>
    <numFmt numFmtId="276" formatCode="0.000"/>
    <numFmt numFmtId="277" formatCode="&quot;US$&quot;#,##0.00;&quot;(US$&quot;#,##0.00\)"/>
    <numFmt numFmtId="278" formatCode="\U\S\$#,##0.00;\(\U\S\$#,##0.00\)"/>
    <numFmt numFmtId="279" formatCode="_(&quot;§g &quot;#,##0_);_(&quot;§g (&quot;#,##0\);_(&quot;§g -&quot;??_);_(@_)"/>
    <numFmt numFmtId="280" formatCode="_(\§\g\ #,##0_);_(\§\g\ \(#,##0\);_(\§\g\ &quot;-&quot;??_);_(@_)"/>
    <numFmt numFmtId="281" formatCode="_(&quot;§g &quot;#,##0_);_(&quot;§g (&quot;#,##0\);_(&quot;§g -&quot;_);_(@_)"/>
    <numFmt numFmtId="282" formatCode="_(\§\g\ #,##0_);_(\§\g\ \(#,##0\);_(\§\g\ &quot;-&quot;_);_(@_)"/>
    <numFmt numFmtId="283" formatCode="#,##0;[Red]#,##0"/>
    <numFmt numFmtId="284" formatCode="\t#\ ??/??"/>
    <numFmt numFmtId="285" formatCode="&quot;§g&quot;#,##0_);&quot;(§g&quot;#,##0\)"/>
    <numFmt numFmtId="286" formatCode="\§\g#,##0_);\(\§\g#,##0\)"/>
    <numFmt numFmtId="287" formatCode="_-* #,##0\ _?_-;\-* #,##0\ _?_-;_-* &quot;- &quot;_?_-;_-@_-"/>
    <numFmt numFmtId="288" formatCode="_-* #,##0.00\ _?_-;\-* #,##0.00\ _?_-;_-* \-??\ _?_-;_-@_-"/>
    <numFmt numFmtId="289" formatCode="_-&quot;VND&quot;* #,##0_-;&quot;-VND&quot;* #,##0_-;_-&quot;VND&quot;* \-_-;_-@_-"/>
    <numFmt numFmtId="290" formatCode="_-&quot;VND&quot;* #,##0_-;\-&quot;VND&quot;* #,##0_-;_-&quot;VND&quot;* &quot;-&quot;_-;_-@_-"/>
    <numFmt numFmtId="291" formatCode="_(&quot;Rp&quot;* #,##0.00_);_(&quot;Rp&quot;* \(#,##0.00\);_(&quot;Rp&quot;* \-??_);_(@_)"/>
    <numFmt numFmtId="292" formatCode="_(&quot;Rp&quot;* #,##0.00_);_(&quot;Rp&quot;* \(#,##0.00\);_(&quot;Rp&quot;* &quot;-&quot;??_);_(@_)"/>
    <numFmt numFmtId="293" formatCode="#,##0.00&quot; FB&quot;;[Red]\-#,##0.00&quot; FB&quot;"/>
    <numFmt numFmtId="294" formatCode="#,##0.00\ &quot;FB&quot;;[Red]\-#,##0.00\ &quot;FB&quot;"/>
    <numFmt numFmtId="295" formatCode="_-* #,##0\ _k_r_-;\-* #,##0\ _k_r_-;_-* &quot;- &quot;_k_r_-;_-@_-"/>
    <numFmt numFmtId="296" formatCode="_-* #,##0\ _k_r_-;\-* #,##0\ _k_r_-;_-* &quot;-&quot;\ _k_r_-;_-@_-"/>
    <numFmt numFmtId="297" formatCode="#,##0&quot; $&quot;;\-#,##0&quot; $&quot;"/>
    <numFmt numFmtId="298" formatCode="#,##0\ &quot;$&quot;;\-#,##0\ &quot;$&quot;"/>
    <numFmt numFmtId="299" formatCode="#,##0&quot; Rp&quot;;\-#,##0&quot; Rp&quot;"/>
    <numFmt numFmtId="300" formatCode="#,##0\ &quot;Rp&quot;;\-#,##0\ &quot;Rp&quot;"/>
    <numFmt numFmtId="301" formatCode="#,##0&quot; kr&quot;;\-#,##0&quot; kr&quot;"/>
    <numFmt numFmtId="302" formatCode="#,##0\ &quot;kr&quot;;\-#,##0\ &quot;kr&quot;"/>
    <numFmt numFmtId="303" formatCode="\$#,##0;&quot;-$&quot;#,##0"/>
    <numFmt numFmtId="304" formatCode="&quot;$&quot;#,##0;\-&quot;$&quot;#,##0"/>
    <numFmt numFmtId="305" formatCode="&quot;Rp&quot;#,##0;&quot;-Rp&quot;#,##0"/>
    <numFmt numFmtId="306" formatCode="&quot;Rp&quot;#,##0;\-&quot;Rp&quot;#,##0"/>
    <numFmt numFmtId="307" formatCode="&quot;kr&quot;#,##0;&quot;-kr&quot;#,##0"/>
    <numFmt numFmtId="308" formatCode="&quot;kr&quot;#,##0;\-&quot;kr&quot;#,##0"/>
    <numFmt numFmtId="309" formatCode="_-* #,##0\ _F_B_-;\-* #,##0\ _F_B_-;_-* &quot;- &quot;_F_B_-;_-@_-"/>
    <numFmt numFmtId="310" formatCode="_-* #,##0\ _F_B_-;\-* #,##0\ _F_B_-;_-* &quot;-&quot;\ _F_B_-;_-@_-"/>
    <numFmt numFmtId="311" formatCode="_-* #,##0.00\ _k_r_-;\-* #,##0.00\ _k_r_-;_-* \-??\ _k_r_-;_-@_-"/>
    <numFmt numFmtId="312" formatCode="_-* #,##0.00\ _k_r_-;\-* #,##0.00\ _k_r_-;_-* &quot;-&quot;??\ _k_r_-;_-@_-"/>
    <numFmt numFmtId="313" formatCode="#,##0_);\-#,##0_)"/>
    <numFmt numFmtId="314" formatCode="&quot;Dong&quot;#,##0.00_);[Red]&quot;(Dong&quot;#,##0.00\)"/>
    <numFmt numFmtId="315" formatCode="&quot;Dong&quot;#,##0.00_);[Red]\(&quot;Dong&quot;#,##0.00\)"/>
    <numFmt numFmtId="316" formatCode="#,###;\-#,###;&quot;&quot;;_(@_)"/>
    <numFmt numFmtId="317" formatCode="0."/>
    <numFmt numFmtId="318" formatCode="&quot;Fr.&quot;\ #,##0.00;&quot;Fr.&quot;\ \-#,##0.00"/>
    <numFmt numFmtId="319" formatCode="#."/>
    <numFmt numFmtId="320" formatCode="_-&quot;IR£&quot;* #,##0.00_-;&quot;-IR£&quot;* #,##0.00_-;_-&quot;IR£&quot;* \-??_-;_-@_-"/>
    <numFmt numFmtId="321" formatCode="\£#,##0;[Red]&quot;-£&quot;#,##0"/>
    <numFmt numFmtId="322" formatCode="0\.0000"/>
    <numFmt numFmtId="323" formatCode="#,###"/>
    <numFmt numFmtId="324" formatCode="0&quot;.&quot;0000"/>
    <numFmt numFmtId="325" formatCode="_-\$* #,##0.00_-;&quot;-$&quot;* #,##0.00_-;_-\$* \-??_-;_-@_-"/>
    <numFmt numFmtId="326" formatCode="\\#,##0;[Red]&quot;-\&quot;#,##0"/>
    <numFmt numFmtId="327" formatCode="\\#,##0.00;&quot;-\&quot;#,##0.00"/>
    <numFmt numFmtId="328" formatCode="_ * #,##0_)_£_ ;_ * \(#,##0\)_£_ ;_ * \-_)_£_ ;_ @_ "/>
    <numFmt numFmtId="329" formatCode="_(* #,##0.0000_);_(* \(#,##0.0000\);_(* &quot;-&quot;_);_(@_)"/>
    <numFmt numFmtId="330" formatCode="_ * #,##0_)_£_ ;_ * \(#,##0\)_£_ ;_ * &quot;-&quot;_)_£_ ;_ @_ "/>
    <numFmt numFmtId="331" formatCode="#,##0.00_);\-#,##0.00_)"/>
    <numFmt numFmtId="332" formatCode="_(* #,##0,_);_(* \(#,##0,\);_(* \-_);_(@_)"/>
    <numFmt numFmtId="333" formatCode="#,##0.000_);\(#,##0.000\)"/>
    <numFmt numFmtId="334" formatCode="d"/>
    <numFmt numFmtId="335" formatCode="#"/>
    <numFmt numFmtId="336" formatCode="&quot;¡Ì&quot;#,##0;[Red]&quot;-¡Ì&quot;#,##0"/>
    <numFmt numFmtId="337" formatCode="&quot;¡Ì&quot;#,##0;[Red]\-&quot;¡Ì&quot;#,##0"/>
    <numFmt numFmtId="338" formatCode="#,##0.00&quot; F&quot;;[Red]\-#,##0.00&quot; F&quot;"/>
    <numFmt numFmtId="339" formatCode="#,##0.00\ &quot;F&quot;;[Red]\-#,##0.00\ &quot;F&quot;"/>
    <numFmt numFmtId="340" formatCode="\$#,##0;[Red]&quot;-$&quot;#,##0"/>
    <numFmt numFmtId="341" formatCode="&quot;$&quot;#,##0;[Red]\-&quot;$&quot;#,##0"/>
    <numFmt numFmtId="342" formatCode="&quot;Rp&quot;#,##0;[Red]&quot;-Rp&quot;#,##0"/>
    <numFmt numFmtId="343" formatCode="&quot;Rp&quot;#,##0;[Red]\-&quot;Rp&quot;#,##0"/>
    <numFmt numFmtId="344" formatCode="&quot;kr&quot;#,##0;[Red]&quot;-kr&quot;#,##0"/>
    <numFmt numFmtId="345" formatCode="&quot;kr&quot;#,##0;[Red]\-&quot;kr&quot;#,##0"/>
    <numFmt numFmtId="346" formatCode="_-\£* #,##0_-;&quot;-£&quot;* #,##0_-;_-\£* \-_-;_-@_-"/>
    <numFmt numFmtId="347" formatCode="_-&quot;£&quot;* #,##0_-;\-&quot;£&quot;* #,##0_-;_-&quot;£&quot;* &quot;-&quot;_-;_-@_-"/>
    <numFmt numFmtId="348" formatCode="&quot;£&quot;#,##0;[Red]\-&quot;£&quot;#,##0"/>
    <numFmt numFmtId="349" formatCode="&quot;\&quot;#,##0;[Red]\-&quot;\&quot;#,##0"/>
    <numFmt numFmtId="350" formatCode="0.00000000000E+00;\?"/>
    <numFmt numFmtId="351" formatCode="#,##0.00\ \ "/>
    <numFmt numFmtId="352" formatCode="#,##0.00&quot;  &quot;"/>
    <numFmt numFmtId="353" formatCode="_-&quot;£&quot;* #,##0.00_-;\-&quot;£&quot;* #,##0.00_-;_-&quot;£&quot;* &quot;-&quot;??_-;_-@_-"/>
    <numFmt numFmtId="354" formatCode="_-* #,##0.0\ _F_-;\-* #,##0.0\ _F_-;_-* &quot;-&quot;??\ _F_-;_-@_-"/>
    <numFmt numFmtId="355" formatCode="_-\£* #,##0.00_-;&quot;-£&quot;* #,##0.00_-;_-\£* \-??_-;_-@_-"/>
    <numFmt numFmtId="356" formatCode="_ * #,##0_ ;_ * \-#,##0_ ;_ * &quot;-&quot;??_ ;_ @_ "/>
    <numFmt numFmtId="357" formatCode="&quot;.&quot;#,##0.00_);[Red]\(&quot;.&quot;#,##0.00\)"/>
    <numFmt numFmtId="358" formatCode="_-* ###,0&quot;.&quot;00\ _F_B_-;\-* ###,0&quot;.&quot;00\ _F_B_-;_-* &quot;-&quot;??\ _F_B_-;_-@_-"/>
    <numFmt numFmtId="359" formatCode="_(* #.##0.00_);_(* \(#.##0.00\);_(* &quot;-&quot;??_);_(@_)"/>
    <numFmt numFmtId="360" formatCode="_-* #,##0.0\ _F_-;\-* #,##0.0\ _F_-;_-* \-??\ _F_-;_-@_-"/>
    <numFmt numFmtId="361" formatCode="#,##0.00\ \ \ \ "/>
    <numFmt numFmtId="362" formatCode="&quot;\&quot;#,##0;&quot;\&quot;\-#,##0"/>
    <numFmt numFmtId="363" formatCode="\\#,##0;&quot;\-&quot;#,##0"/>
    <numFmt numFmtId="364" formatCode="#,##0\ &quot;F&quot;;[Red]\-#,##0\ &quot;F&quot;"/>
    <numFmt numFmtId="365" formatCode="_-* ###,0\.00\ _F_B_-;\-* ###,0\.00\ _F_B_-;_-* \-??\ _F_B_-;_-@_-"/>
    <numFmt numFmtId="366" formatCode="_ * #.##._ ;_ * \-#.##._ ;_ * &quot;-&quot;??_ ;_ @_ⴆ"/>
    <numFmt numFmtId="367" formatCode="_-* #,##0\ _F_-;\-* #,##0\ _F_-;_-* &quot;-&quot;??\ _F_-;_-@_-"/>
    <numFmt numFmtId="368" formatCode="0000"/>
    <numFmt numFmtId="369" formatCode="00"/>
  </numFmts>
  <fonts count="364">
    <font>
      <sz val="11"/>
      <color theme="1"/>
      <name val="Calibri"/>
      <family val="2"/>
      <scheme val="minor"/>
    </font>
    <font>
      <sz val="11"/>
      <color theme="1"/>
      <name val="Calibri"/>
      <family val="2"/>
      <scheme val="minor"/>
    </font>
    <font>
      <sz val="10"/>
      <name val="Arial"/>
      <family val="2"/>
    </font>
    <font>
      <sz val="12"/>
      <name val="Times New Roman"/>
      <family val="1"/>
    </font>
    <font>
      <i/>
      <sz val="12"/>
      <name val="Times New Roman"/>
      <family val="1"/>
    </font>
    <font>
      <b/>
      <sz val="12"/>
      <name val="Times New Roman"/>
      <family val="1"/>
    </font>
    <font>
      <b/>
      <sz val="14"/>
      <name val="Times New Roman"/>
      <family val="1"/>
    </font>
    <font>
      <sz val="10"/>
      <name val="Times New Roman"/>
      <family val="1"/>
    </font>
    <font>
      <sz val="11"/>
      <name val="UVnTime"/>
    </font>
    <font>
      <sz val="8"/>
      <name val="Calibri"/>
      <family val="2"/>
      <scheme val="minor"/>
    </font>
    <font>
      <sz val="11"/>
      <name val="Times New Roman"/>
      <family val="1"/>
    </font>
    <font>
      <sz val="11"/>
      <color indexed="8"/>
      <name val="Calibri"/>
      <family val="2"/>
      <charset val="163"/>
    </font>
    <font>
      <b/>
      <i/>
      <sz val="12"/>
      <name val="Times New Roman"/>
      <family val="1"/>
    </font>
    <font>
      <b/>
      <i/>
      <sz val="10"/>
      <name val="Times New Roman"/>
      <family val="1"/>
    </font>
    <font>
      <b/>
      <sz val="10"/>
      <name val="Times New Roman"/>
      <family val="1"/>
    </font>
    <font>
      <i/>
      <sz val="10"/>
      <name val="Times New Roman"/>
      <family val="1"/>
    </font>
    <font>
      <sz val="11"/>
      <name val=".VnTime"/>
      <family val="2"/>
    </font>
    <font>
      <sz val="10"/>
      <color rgb="FF000000"/>
      <name val="Arial"/>
      <family val="2"/>
    </font>
    <font>
      <i/>
      <sz val="14"/>
      <name val="Times New Roman"/>
      <family val="1"/>
    </font>
    <font>
      <i/>
      <sz val="11"/>
      <name val="Times New Roman"/>
      <family val="1"/>
    </font>
    <font>
      <sz val="12"/>
      <color rgb="FF7030A0"/>
      <name val="Times New Roman"/>
      <family val="1"/>
    </font>
    <font>
      <b/>
      <sz val="12"/>
      <color rgb="FF7030A0"/>
      <name val="Times New Roman"/>
      <family val="1"/>
    </font>
    <font>
      <b/>
      <i/>
      <sz val="12"/>
      <color rgb="FF7030A0"/>
      <name val="Times New Roman"/>
      <family val="1"/>
    </font>
    <font>
      <sz val="12"/>
      <color theme="5" tint="-0.249977111117893"/>
      <name val="Times New Roman"/>
      <family val="1"/>
    </font>
    <font>
      <sz val="10"/>
      <color rgb="FFFF0000"/>
      <name val="Times New Roman"/>
      <family val="1"/>
    </font>
    <font>
      <i/>
      <sz val="10"/>
      <color rgb="FFFF0000"/>
      <name val="Times New Roman"/>
      <family val="1"/>
    </font>
    <font>
      <b/>
      <sz val="10"/>
      <color rgb="FFFF0000"/>
      <name val="Times New Roman"/>
      <family val="1"/>
    </font>
    <font>
      <b/>
      <i/>
      <sz val="10"/>
      <color rgb="FFFF0000"/>
      <name val="Times New Roman"/>
      <family val="1"/>
    </font>
    <font>
      <sz val="10"/>
      <name val="Arial"/>
      <family val="2"/>
    </font>
    <font>
      <b/>
      <i/>
      <sz val="10"/>
      <color rgb="FF7030A0"/>
      <name val="Times New Roman"/>
      <family val="1"/>
    </font>
    <font>
      <b/>
      <sz val="10"/>
      <color rgb="FF7030A0"/>
      <name val="Times New Roman"/>
      <family val="1"/>
    </font>
    <font>
      <sz val="10"/>
      <color rgb="FF7030A0"/>
      <name val="Times New Roman"/>
      <family val="1"/>
    </font>
    <font>
      <b/>
      <sz val="10"/>
      <color rgb="FF0070C0"/>
      <name val="Times New Roman"/>
      <family val="1"/>
    </font>
    <font>
      <b/>
      <i/>
      <sz val="10"/>
      <color rgb="FF0070C0"/>
      <name val="Times New Roman"/>
      <family val="1"/>
    </font>
    <font>
      <sz val="10"/>
      <color rgb="FF0070C0"/>
      <name val="Times New Roman"/>
      <family val="1"/>
    </font>
    <font>
      <sz val="11"/>
      <color indexed="8"/>
      <name val="Calibri"/>
      <family val="2"/>
    </font>
    <font>
      <b/>
      <sz val="18"/>
      <name val="Times New Roman"/>
      <family val="1"/>
    </font>
    <font>
      <b/>
      <sz val="15"/>
      <name val="Times New Roman"/>
      <family val="1"/>
    </font>
    <font>
      <b/>
      <sz val="12"/>
      <color rgb="FFFF0000"/>
      <name val="Times New Roman"/>
      <family val="1"/>
    </font>
    <font>
      <b/>
      <sz val="18"/>
      <color rgb="FFFF0000"/>
      <name val="Times New Roman"/>
      <family val="1"/>
    </font>
    <font>
      <sz val="12"/>
      <color rgb="FFFF0000"/>
      <name val="Times New Roman"/>
      <family val="1"/>
    </font>
    <font>
      <i/>
      <sz val="12"/>
      <color rgb="FFFF0000"/>
      <name val="Times New Roman"/>
      <family val="1"/>
    </font>
    <font>
      <i/>
      <sz val="10"/>
      <color rgb="FF7030A0"/>
      <name val="Times New Roman"/>
      <family val="1"/>
    </font>
    <font>
      <sz val="10"/>
      <color rgb="FFC00000"/>
      <name val="Times New Roman"/>
      <family val="1"/>
    </font>
    <font>
      <b/>
      <sz val="10"/>
      <color rgb="FFC00000"/>
      <name val="Times New Roman"/>
      <family val="1"/>
    </font>
    <font>
      <b/>
      <i/>
      <sz val="10"/>
      <color rgb="FFC00000"/>
      <name val="Times New Roman"/>
      <family val="1"/>
    </font>
    <font>
      <b/>
      <i/>
      <sz val="14"/>
      <name val="Times New Roman"/>
      <family val="1"/>
    </font>
    <font>
      <b/>
      <sz val="11"/>
      <color theme="1"/>
      <name val="Calibri"/>
      <family val="2"/>
      <scheme val="minor"/>
    </font>
    <font>
      <sz val="11"/>
      <color rgb="FF7030A0"/>
      <name val="Calibri"/>
      <family val="2"/>
      <scheme val="minor"/>
    </font>
    <font>
      <sz val="11"/>
      <color rgb="FFFF0000"/>
      <name val="Times New Roman"/>
      <family val="1"/>
    </font>
    <font>
      <b/>
      <sz val="12"/>
      <color rgb="FFC00000"/>
      <name val="Times New Roman"/>
      <family val="1"/>
    </font>
    <font>
      <b/>
      <sz val="9"/>
      <color indexed="81"/>
      <name val="Tahoma"/>
      <family val="2"/>
    </font>
    <font>
      <sz val="12"/>
      <color rgb="FFC00000"/>
      <name val="Times New Roman"/>
      <family val="1"/>
    </font>
    <font>
      <i/>
      <sz val="12"/>
      <color rgb="FFC00000"/>
      <name val="Times New Roman"/>
      <family val="1"/>
    </font>
    <font>
      <b/>
      <i/>
      <sz val="12"/>
      <color rgb="FFC00000"/>
      <name val="Times New Roman"/>
      <family val="1"/>
    </font>
    <font>
      <sz val="11"/>
      <color rgb="FFC00000"/>
      <name val="Times New Roman"/>
      <family val="1"/>
    </font>
    <font>
      <b/>
      <i/>
      <sz val="12"/>
      <color rgb="FFFF0000"/>
      <name val="Times New Roman"/>
      <family val="1"/>
    </font>
    <font>
      <i/>
      <sz val="9"/>
      <name val="Times New Roman"/>
      <family val="1"/>
    </font>
    <font>
      <sz val="9"/>
      <name val="Times New Roman"/>
      <family val="1"/>
    </font>
    <font>
      <i/>
      <sz val="9"/>
      <color rgb="FF7030A0"/>
      <name val="Times New Roman"/>
      <family val="1"/>
    </font>
    <font>
      <i/>
      <sz val="8"/>
      <name val="Times New Roman"/>
      <family val="1"/>
    </font>
    <font>
      <i/>
      <sz val="13"/>
      <name val="Times New Roman"/>
      <family val="1"/>
    </font>
    <font>
      <sz val="10"/>
      <name val="Arial"/>
    </font>
    <font>
      <b/>
      <sz val="11"/>
      <name val="Times New Roman"/>
      <family val="1"/>
    </font>
    <font>
      <b/>
      <i/>
      <sz val="11"/>
      <name val="Times New Roman"/>
      <family val="1"/>
    </font>
    <font>
      <sz val="9"/>
      <color indexed="81"/>
      <name val="Tahoma"/>
      <family val="2"/>
    </font>
    <font>
      <sz val="10"/>
      <name val="Mangal"/>
      <family val="2"/>
    </font>
    <font>
      <sz val="12"/>
      <name val=".VnTime"/>
      <family val="2"/>
    </font>
    <font>
      <sz val="12"/>
      <name val=".VnTime"/>
      <family val="2"/>
      <charset val="1"/>
    </font>
    <font>
      <sz val="12"/>
      <name val="VNI-Times"/>
    </font>
    <font>
      <sz val="10"/>
      <color indexed="8"/>
      <name val="MS Sans Serif"/>
      <family val="2"/>
    </font>
    <font>
      <sz val="10"/>
      <color indexed="8"/>
      <name val="MS Sans Serif"/>
      <family val="2"/>
      <charset val="1"/>
    </font>
    <font>
      <sz val="12"/>
      <name val="돋움체"/>
      <family val="3"/>
      <charset val="129"/>
    </font>
    <font>
      <b/>
      <sz val="10"/>
      <name val="SVNtimes new roman"/>
      <family val="2"/>
      <charset val="1"/>
    </font>
    <font>
      <b/>
      <sz val="10"/>
      <name val="SVNtimes new roman"/>
      <family val="2"/>
    </font>
    <font>
      <sz val="12"/>
      <name val="VNtimes new roman"/>
      <family val="2"/>
    </font>
    <font>
      <sz val="11"/>
      <color indexed="8"/>
      <name val="Calibri"/>
      <family val="2"/>
      <charset val="1"/>
    </font>
    <font>
      <sz val="10"/>
      <name val=".VnTime"/>
      <family val="2"/>
      <charset val="1"/>
    </font>
    <font>
      <sz val="10"/>
      <name val=".VnTime"/>
      <family val="2"/>
    </font>
    <font>
      <sz val="10"/>
      <name val=".VnArial"/>
      <family val="2"/>
    </font>
    <font>
      <sz val="10"/>
      <name val="Arial"/>
      <family val="2"/>
      <charset val="1"/>
    </font>
    <font>
      <sz val="10"/>
      <name val="??"/>
      <family val="3"/>
      <charset val="129"/>
    </font>
    <font>
      <sz val="12"/>
      <name val="??"/>
      <family val="1"/>
    </font>
    <font>
      <sz val="12"/>
      <name val="|??¢¥¢¬¨Ï"/>
      <family val="1"/>
      <charset val="129"/>
    </font>
    <font>
      <sz val="12"/>
      <name val="|??´¸ⓒ"/>
      <family val="1"/>
      <charset val="129"/>
    </font>
    <font>
      <b/>
      <sz val="12"/>
      <name val="Arial"/>
      <family val="2"/>
    </font>
    <font>
      <sz val="10"/>
      <name val="VNI-Times"/>
    </font>
    <font>
      <sz val="10"/>
      <name val="MS Sans Serif"/>
      <family val="2"/>
    </font>
    <font>
      <sz val="10"/>
      <name val="MS Sans Serif"/>
      <family val="2"/>
      <charset val="1"/>
    </font>
    <font>
      <sz val="10"/>
      <name val="Helv"/>
      <family val="2"/>
    </font>
    <font>
      <sz val="13"/>
      <name val=".VnTime"/>
      <family val="2"/>
    </font>
    <font>
      <sz val="10"/>
      <color indexed="8"/>
      <name val="Arial"/>
      <family val="2"/>
    </font>
    <font>
      <sz val="10"/>
      <color indexed="8"/>
      <name val="Arial"/>
      <family val="2"/>
      <charset val="163"/>
    </font>
    <font>
      <sz val="13"/>
      <name val=".VnTime"/>
      <family val="2"/>
      <charset val="1"/>
    </font>
    <font>
      <sz val="10"/>
      <color indexed="8"/>
      <name val="Arial"/>
      <family val="2"/>
      <charset val="1"/>
    </font>
    <font>
      <sz val="12"/>
      <name val="???"/>
    </font>
    <font>
      <sz val="12"/>
      <name val="???"/>
      <family val="2"/>
    </font>
    <font>
      <sz val="14"/>
      <name val="VnTime"/>
      <charset val="1"/>
    </font>
    <font>
      <sz val="14"/>
      <name val="VNTime"/>
    </font>
    <font>
      <sz val="14"/>
      <name val="VnTime"/>
      <family val="2"/>
    </font>
    <font>
      <sz val="13"/>
      <name val="Tms Rmn"/>
      <family val="1"/>
    </font>
    <font>
      <sz val="14"/>
      <name val="VnTime"/>
      <family val="2"/>
      <charset val="1"/>
    </font>
    <font>
      <b/>
      <u/>
      <sz val="14"/>
      <color indexed="8"/>
      <name val=".VnBook-AntiquaH"/>
      <family val="2"/>
    </font>
    <font>
      <b/>
      <u/>
      <sz val="14"/>
      <color indexed="8"/>
      <name val=".VnBook-AntiquaH"/>
      <family val="2"/>
      <charset val="1"/>
    </font>
    <font>
      <sz val="11"/>
      <name val=".VnTime"/>
      <family val="2"/>
      <charset val="1"/>
    </font>
    <font>
      <b/>
      <u/>
      <sz val="10"/>
      <name val="VNI-Times"/>
    </font>
    <font>
      <b/>
      <sz val="10"/>
      <name val=".VnArial"/>
      <family val="2"/>
    </font>
    <font>
      <sz val="10"/>
      <name val="VnTimes"/>
      <family val="2"/>
      <charset val="1"/>
    </font>
    <font>
      <sz val="10"/>
      <name val="VnTimes"/>
      <family val="2"/>
    </font>
    <font>
      <sz val="12"/>
      <color indexed="10"/>
      <name val=".VnArial Narrow"/>
      <family val="2"/>
    </font>
    <font>
      <i/>
      <sz val="12"/>
      <color indexed="8"/>
      <name val=".VnBook-AntiquaH"/>
      <family val="2"/>
      <charset val="1"/>
    </font>
    <font>
      <i/>
      <sz val="12"/>
      <color indexed="8"/>
      <name val=".VnBook-AntiquaH"/>
      <family val="2"/>
    </font>
    <font>
      <sz val="12"/>
      <color indexed="8"/>
      <name val="Times New Roman"/>
      <family val="1"/>
    </font>
    <font>
      <sz val="11"/>
      <color indexed="8"/>
      <name val="Arial"/>
      <family val="2"/>
      <charset val="163"/>
    </font>
    <font>
      <b/>
      <sz val="12"/>
      <color indexed="8"/>
      <name val=".VnBook-Antiqua"/>
      <family val="2"/>
      <charset val="1"/>
    </font>
    <font>
      <b/>
      <sz val="12"/>
      <color indexed="8"/>
      <name val=".VnBook-Antiqua"/>
      <family val="2"/>
    </font>
    <font>
      <i/>
      <sz val="12"/>
      <color indexed="8"/>
      <name val=".VnBook-Antiqua"/>
      <family val="2"/>
      <charset val="1"/>
    </font>
    <font>
      <i/>
      <sz val="12"/>
      <color indexed="8"/>
      <name val=".VnBook-Antiqua"/>
      <family val="2"/>
    </font>
    <font>
      <sz val="14"/>
      <name val=".VnTimeH"/>
      <family val="2"/>
    </font>
    <font>
      <sz val="11"/>
      <color indexed="9"/>
      <name val="Calibri"/>
      <family val="2"/>
    </font>
    <font>
      <sz val="12"/>
      <color indexed="9"/>
      <name val="Times New Roman"/>
      <family val="1"/>
    </font>
    <font>
      <sz val="11"/>
      <color indexed="9"/>
      <name val="Arial"/>
      <family val="2"/>
      <charset val="163"/>
    </font>
    <font>
      <sz val="14"/>
      <name val=".VnTime"/>
      <family val="2"/>
      <charset val="1"/>
    </font>
    <font>
      <sz val="14"/>
      <name val=".VnTime"/>
      <family val="2"/>
    </font>
    <font>
      <sz val="11"/>
      <name val="VNtimes new roman"/>
      <family val="2"/>
      <charset val="1"/>
    </font>
    <font>
      <sz val="11"/>
      <name val="VNtimes new roman"/>
      <family val="2"/>
    </font>
    <font>
      <sz val="11"/>
      <color indexed="8"/>
      <name val=".VnTime"/>
      <family val="2"/>
    </font>
    <font>
      <sz val="11"/>
      <color indexed="9"/>
      <name val=".VnTime"/>
      <family val="2"/>
    </font>
    <font>
      <sz val="8"/>
      <name val="Arial"/>
      <family val="2"/>
    </font>
    <font>
      <sz val="8"/>
      <name val="Times New Roman"/>
      <family val="1"/>
      <charset val="1"/>
    </font>
    <font>
      <sz val="8"/>
      <name val="Times New Roman"/>
      <family val="1"/>
    </font>
    <font>
      <b/>
      <sz val="12"/>
      <color indexed="63"/>
      <name val="VNI-Times"/>
    </font>
    <font>
      <sz val="11"/>
      <color indexed="20"/>
      <name val="Calibri"/>
      <family val="2"/>
    </font>
    <font>
      <sz val="12"/>
      <color indexed="20"/>
      <name val="Times New Roman"/>
      <family val="1"/>
    </font>
    <font>
      <sz val="11"/>
      <color indexed="20"/>
      <name val="Arial"/>
      <family val="2"/>
      <charset val="163"/>
    </font>
    <font>
      <b/>
      <i/>
      <sz val="14"/>
      <name val="VNTime"/>
      <family val="2"/>
      <charset val="1"/>
    </font>
    <font>
      <b/>
      <i/>
      <sz val="14"/>
      <name val="VNTime"/>
      <family val="2"/>
    </font>
    <font>
      <sz val="12"/>
      <name val="Times New Roman"/>
      <family val="1"/>
      <charset val="1"/>
    </font>
    <font>
      <sz val="12"/>
      <name val="Tms Rmn"/>
    </font>
    <font>
      <sz val="12"/>
      <name val="Tms Rmn"/>
      <family val="1"/>
    </font>
    <font>
      <sz val="12"/>
      <name val="¹UAAA¼"/>
      <family val="3"/>
      <charset val="129"/>
    </font>
    <font>
      <sz val="12"/>
      <name val="System"/>
      <family val="1"/>
      <charset val="129"/>
    </font>
    <font>
      <sz val="11"/>
      <name val="µ¸¿ò"/>
      <charset val="129"/>
    </font>
    <font>
      <sz val="10"/>
      <name val="±¼¸²A¼"/>
      <family val="3"/>
      <charset val="129"/>
    </font>
    <font>
      <sz val="12"/>
      <name val="¹ÙÅÁÃ¼"/>
      <family val="1"/>
      <charset val="129"/>
    </font>
    <font>
      <sz val="10"/>
      <name val="Helv"/>
    </font>
    <font>
      <b/>
      <sz val="11"/>
      <color indexed="52"/>
      <name val="Calibri"/>
      <family val="2"/>
    </font>
    <font>
      <b/>
      <sz val="12"/>
      <color indexed="52"/>
      <name val="Times New Roman"/>
      <family val="1"/>
    </font>
    <font>
      <b/>
      <sz val="11"/>
      <color indexed="52"/>
      <name val="Arial"/>
      <family val="2"/>
      <charset val="163"/>
    </font>
    <font>
      <b/>
      <sz val="10"/>
      <name val="Arial"/>
      <family val="2"/>
      <charset val="1"/>
    </font>
    <font>
      <b/>
      <sz val="10"/>
      <name val="Helv"/>
    </font>
    <font>
      <b/>
      <sz val="10"/>
      <name val="Helv"/>
      <family val="2"/>
    </font>
    <font>
      <b/>
      <sz val="8"/>
      <color indexed="12"/>
      <name val="Arial"/>
      <family val="2"/>
      <charset val="1"/>
    </font>
    <font>
      <b/>
      <sz val="8"/>
      <color indexed="12"/>
      <name val="Arial"/>
      <family val="2"/>
    </font>
    <font>
      <sz val="8"/>
      <color indexed="8"/>
      <name val="Arial"/>
      <family val="2"/>
      <charset val="1"/>
    </font>
    <font>
      <sz val="8"/>
      <color indexed="8"/>
      <name val="Arial"/>
      <family val="2"/>
    </font>
    <font>
      <b/>
      <sz val="9"/>
      <name val="VNI-Times"/>
    </font>
    <font>
      <sz val="8"/>
      <name val="SVNtimes new roman"/>
      <family val="2"/>
      <charset val="1"/>
    </font>
    <font>
      <sz val="8"/>
      <name val="SVNtimes new roman"/>
      <family val="2"/>
    </font>
    <font>
      <b/>
      <sz val="11"/>
      <color indexed="9"/>
      <name val="Calibri"/>
      <family val="2"/>
    </font>
    <font>
      <b/>
      <sz val="12"/>
      <color indexed="9"/>
      <name val="Times New Roman"/>
      <family val="1"/>
    </font>
    <font>
      <b/>
      <sz val="11"/>
      <color indexed="9"/>
      <name val="Arial"/>
      <family val="2"/>
      <charset val="163"/>
    </font>
    <font>
      <sz val="10"/>
      <name val="VNI-Aptima"/>
    </font>
    <font>
      <b/>
      <sz val="13"/>
      <name val="Times New Roman"/>
      <family val="1"/>
      <charset val="1"/>
    </font>
    <font>
      <b/>
      <sz val="13"/>
      <name val="Tms Rmn"/>
      <family val="1"/>
    </font>
    <font>
      <b/>
      <sz val="10"/>
      <name val="Arial"/>
      <family val="2"/>
    </font>
    <font>
      <sz val="11"/>
      <name val="Times New Roman"/>
      <family val="1"/>
      <charset val="1"/>
    </font>
    <font>
      <sz val="11"/>
      <name val="Tms Rmn"/>
    </font>
    <font>
      <sz val="11"/>
      <name val="Tms Rmn"/>
      <family val="1"/>
    </font>
    <font>
      <sz val="11"/>
      <name val="VNI-Times"/>
    </font>
    <font>
      <sz val="12"/>
      <color theme="1"/>
      <name val="Times New Roman"/>
      <family val="2"/>
    </font>
    <font>
      <sz val="10"/>
      <color indexed="8"/>
      <name val="Times New Roman"/>
      <family val="2"/>
    </font>
    <font>
      <sz val="12"/>
      <color indexed="8"/>
      <name val="Times New Roman"/>
      <family val="2"/>
    </font>
    <font>
      <sz val="10"/>
      <name val="Mangal"/>
      <family val="2"/>
      <charset val="1"/>
    </font>
    <font>
      <sz val="10"/>
      <name val="Arial"/>
      <family val="2"/>
      <charset val="163"/>
    </font>
    <font>
      <sz val="12"/>
      <name val="Times New Roman"/>
      <family val="1"/>
      <charset val="163"/>
    </font>
    <font>
      <b/>
      <sz val="12"/>
      <name val="VNTime"/>
      <family val="2"/>
      <charset val="1"/>
    </font>
    <font>
      <b/>
      <sz val="12"/>
      <name val="VNTime"/>
      <family val="2"/>
    </font>
    <font>
      <sz val="10"/>
      <name val="MS Serif"/>
      <family val="1"/>
      <charset val="1"/>
    </font>
    <font>
      <sz val="10"/>
      <name val="MS Serif"/>
      <family val="1"/>
    </font>
    <font>
      <sz val="10"/>
      <name val="Courier New"/>
      <family val="3"/>
      <charset val="1"/>
    </font>
    <font>
      <sz val="10"/>
      <name val="Courier"/>
      <family val="3"/>
    </font>
    <font>
      <sz val="11"/>
      <name val="VNcentury Gothic"/>
      <family val="2"/>
      <charset val="1"/>
    </font>
    <font>
      <sz val="11"/>
      <name val="VNcentury Gothic"/>
      <family val="2"/>
    </font>
    <font>
      <sz val="11"/>
      <name val="VNcentury Gothic"/>
    </font>
    <font>
      <b/>
      <sz val="15"/>
      <name val="VNcentury Gothic"/>
      <family val="2"/>
      <charset val="1"/>
    </font>
    <font>
      <b/>
      <sz val="15"/>
      <name val="VNcentury Gothic"/>
      <family val="2"/>
    </font>
    <font>
      <b/>
      <sz val="15"/>
      <name val="VNcentury Gothic"/>
    </font>
    <font>
      <sz val="12"/>
      <name val="SVNtimes new roman"/>
      <family val="2"/>
      <charset val="1"/>
    </font>
    <font>
      <sz val="12"/>
      <name val="SVNtimes new roman"/>
      <family val="2"/>
    </font>
    <font>
      <sz val="10"/>
      <name val="SVNtimes new roman"/>
      <family val="2"/>
      <charset val="1"/>
    </font>
    <font>
      <sz val="10"/>
      <name val="SVNtimes new roman"/>
      <family val="2"/>
    </font>
    <font>
      <b/>
      <sz val="12"/>
      <name val="VNTimeH"/>
      <family val="2"/>
      <charset val="1"/>
    </font>
    <font>
      <b/>
      <sz val="12"/>
      <name val="VNTimeH"/>
      <family val="2"/>
    </font>
    <font>
      <sz val="10"/>
      <name val="Arial CE"/>
      <charset val="238"/>
    </font>
    <font>
      <sz val="10"/>
      <name val="Arial CE"/>
      <family val="2"/>
      <charset val="238"/>
    </font>
    <font>
      <b/>
      <sz val="11"/>
      <color indexed="8"/>
      <name val=".VnTime"/>
      <family val="2"/>
    </font>
    <font>
      <sz val="10"/>
      <color indexed="16"/>
      <name val="MS Serif"/>
      <family val="1"/>
      <charset val="1"/>
    </font>
    <font>
      <sz val="10"/>
      <color indexed="16"/>
      <name val="MS Serif"/>
      <family val="1"/>
    </font>
    <font>
      <sz val="10"/>
      <name val="VNI-Helve-Condense"/>
    </font>
    <font>
      <i/>
      <sz val="11"/>
      <color indexed="23"/>
      <name val="Calibri"/>
      <family val="2"/>
    </font>
    <font>
      <i/>
      <sz val="12"/>
      <color indexed="23"/>
      <name val="Times New Roman"/>
      <family val="1"/>
    </font>
    <font>
      <i/>
      <sz val="11"/>
      <color indexed="23"/>
      <name val="Arial"/>
      <family val="2"/>
      <charset val="163"/>
    </font>
    <font>
      <sz val="8"/>
      <color indexed="24"/>
      <name val="Times New Roman"/>
      <family val="1"/>
      <charset val="1"/>
    </font>
    <font>
      <sz val="8"/>
      <color indexed="24"/>
      <name val="Times New Roman"/>
      <family val="1"/>
    </font>
    <font>
      <i/>
      <sz val="12"/>
      <color indexed="24"/>
      <name val="Times New Roman"/>
      <family val="1"/>
      <charset val="1"/>
    </font>
    <font>
      <i/>
      <sz val="12"/>
      <color indexed="24"/>
      <name val="Times New Roman"/>
      <family val="1"/>
    </font>
    <font>
      <sz val="12"/>
      <color indexed="24"/>
      <name val="Arial"/>
      <family val="2"/>
      <charset val="1"/>
    </font>
    <font>
      <sz val="12"/>
      <color indexed="24"/>
      <name val="Arial"/>
      <family val="2"/>
    </font>
    <font>
      <sz val="12"/>
      <color indexed="24"/>
      <name val="Times New Roman"/>
      <family val="1"/>
    </font>
    <font>
      <sz val="8"/>
      <color indexed="24"/>
      <name val="Arial"/>
      <family val="2"/>
      <charset val="1"/>
    </font>
    <font>
      <sz val="8"/>
      <color indexed="24"/>
      <name val="Arial"/>
      <family val="2"/>
    </font>
    <font>
      <i/>
      <sz val="12"/>
      <color indexed="24"/>
      <name val="Arial"/>
      <family val="2"/>
      <charset val="1"/>
    </font>
    <font>
      <i/>
      <sz val="12"/>
      <color indexed="24"/>
      <name val="Arial"/>
      <family val="2"/>
    </font>
    <font>
      <sz val="12"/>
      <name val="VNTime"/>
      <family val="2"/>
      <charset val="1"/>
    </font>
    <font>
      <sz val="12"/>
      <name val="VNTime"/>
      <family val="2"/>
    </font>
    <font>
      <sz val="11"/>
      <color indexed="17"/>
      <name val="Calibri"/>
      <family val="2"/>
    </font>
    <font>
      <sz val="12"/>
      <color indexed="17"/>
      <name val="Times New Roman"/>
      <family val="1"/>
    </font>
    <font>
      <sz val="11"/>
      <color indexed="17"/>
      <name val="Arial"/>
      <family val="2"/>
      <charset val="163"/>
    </font>
    <font>
      <sz val="8"/>
      <name val="Arial"/>
      <family val="2"/>
      <charset val="1"/>
    </font>
    <font>
      <b/>
      <sz val="11"/>
      <name val="Times New Roman"/>
      <family val="1"/>
      <charset val="1"/>
    </font>
    <font>
      <sz val="10"/>
      <name val=".VnArialH"/>
      <family val="2"/>
      <charset val="1"/>
    </font>
    <font>
      <sz val="10"/>
      <name val=".VnArialH"/>
      <family val="2"/>
    </font>
    <font>
      <b/>
      <sz val="12"/>
      <name val=".VnBook-AntiquaH"/>
      <family val="2"/>
    </font>
    <font>
      <b/>
      <sz val="12"/>
      <color indexed="9"/>
      <name val="Times New Roman"/>
      <family val="1"/>
      <charset val="1"/>
    </font>
    <font>
      <b/>
      <sz val="12"/>
      <color indexed="9"/>
      <name val="Tms Rmn"/>
    </font>
    <font>
      <b/>
      <sz val="12"/>
      <color indexed="9"/>
      <name val="Tms Rmn"/>
      <family val="1"/>
    </font>
    <font>
      <b/>
      <sz val="12"/>
      <name val="Arial"/>
      <family val="2"/>
      <charset val="1"/>
    </font>
    <font>
      <b/>
      <sz val="12"/>
      <name val="Helv"/>
    </font>
    <font>
      <b/>
      <sz val="12"/>
      <name val="Helv"/>
      <family val="2"/>
    </font>
    <font>
      <b/>
      <sz val="12"/>
      <name val="Tahoma"/>
      <family val="2"/>
    </font>
    <font>
      <b/>
      <sz val="15"/>
      <color indexed="56"/>
      <name val="Calibri"/>
      <family val="2"/>
    </font>
    <font>
      <b/>
      <sz val="15"/>
      <color indexed="56"/>
      <name val="Times New Roman"/>
      <family val="1"/>
    </font>
    <font>
      <b/>
      <sz val="18"/>
      <name val="Arial"/>
      <family val="2"/>
    </font>
    <font>
      <b/>
      <sz val="13"/>
      <color indexed="56"/>
      <name val="Calibri"/>
      <family val="2"/>
    </font>
    <font>
      <b/>
      <sz val="13"/>
      <color indexed="56"/>
      <name val="Times New Roman"/>
      <family val="1"/>
    </font>
    <font>
      <b/>
      <sz val="11"/>
      <color indexed="56"/>
      <name val="Calibri"/>
      <family val="2"/>
    </font>
    <font>
      <b/>
      <sz val="11"/>
      <color indexed="56"/>
      <name val="Times New Roman"/>
      <family val="1"/>
    </font>
    <font>
      <b/>
      <sz val="11"/>
      <color indexed="56"/>
      <name val="Arial"/>
      <family val="2"/>
      <charset val="163"/>
    </font>
    <font>
      <b/>
      <sz val="1"/>
      <color indexed="8"/>
      <name val="Courier New"/>
      <family val="3"/>
      <charset val="1"/>
    </font>
    <font>
      <b/>
      <sz val="8"/>
      <name val="MS Sans Serif"/>
      <family val="2"/>
      <charset val="1"/>
    </font>
    <font>
      <b/>
      <sz val="8"/>
      <name val="MS Sans Serif"/>
      <family val="2"/>
    </font>
    <font>
      <b/>
      <sz val="10"/>
      <name val=".VnTime"/>
      <family val="2"/>
      <charset val="1"/>
    </font>
    <font>
      <b/>
      <sz val="10"/>
      <name val=".VnTime"/>
      <family val="2"/>
    </font>
    <font>
      <b/>
      <sz val="14"/>
      <name val=".VnTimeH"/>
      <family val="2"/>
      <charset val="1"/>
    </font>
    <font>
      <b/>
      <sz val="14"/>
      <name val=".VnTimeH"/>
      <family val="2"/>
    </font>
    <font>
      <sz val="10"/>
      <name val="Times New Roman"/>
      <family val="1"/>
      <charset val="1"/>
    </font>
    <font>
      <u/>
      <sz val="12"/>
      <color indexed="12"/>
      <name val="Times New Roman"/>
      <family val="1"/>
    </font>
    <font>
      <sz val="10"/>
      <name val="Tahoma"/>
      <family val="2"/>
      <charset val="1"/>
    </font>
    <font>
      <sz val="10"/>
      <name val="Tahoma"/>
      <family val="2"/>
    </font>
    <font>
      <sz val="11"/>
      <color indexed="62"/>
      <name val="Calibri"/>
      <family val="2"/>
    </font>
    <font>
      <sz val="12"/>
      <color indexed="62"/>
      <name val="Times New Roman"/>
      <family val="1"/>
    </font>
    <font>
      <sz val="11"/>
      <color indexed="62"/>
      <name val="Arial"/>
      <family val="2"/>
      <charset val="163"/>
    </font>
    <font>
      <sz val="10"/>
      <name val="VNI-Helve"/>
    </font>
    <font>
      <u/>
      <sz val="10"/>
      <color indexed="12"/>
      <name val=".VnTime"/>
      <family val="2"/>
      <charset val="1"/>
    </font>
    <font>
      <u/>
      <sz val="10"/>
      <color indexed="12"/>
      <name val=".VnTime"/>
      <family val="2"/>
    </font>
    <font>
      <u/>
      <sz val="12"/>
      <color indexed="12"/>
      <name val=".VnTime"/>
      <family val="2"/>
      <charset val="1"/>
    </font>
    <font>
      <u/>
      <sz val="12"/>
      <color indexed="12"/>
      <name val=".VnTime"/>
      <family val="2"/>
    </font>
    <font>
      <u/>
      <sz val="12"/>
      <color indexed="12"/>
      <name val="Arial"/>
      <family val="2"/>
      <charset val="1"/>
    </font>
    <font>
      <u/>
      <sz val="12"/>
      <color indexed="12"/>
      <name val="Arial"/>
      <family val="2"/>
    </font>
    <font>
      <sz val="12"/>
      <name val="Arial"/>
      <family val="2"/>
    </font>
    <font>
      <sz val="13"/>
      <name val="Times New Roman"/>
      <family val="1"/>
    </font>
    <font>
      <sz val="11"/>
      <color indexed="52"/>
      <name val="Calibri"/>
      <family val="2"/>
    </font>
    <font>
      <sz val="12"/>
      <color indexed="52"/>
      <name val="Times New Roman"/>
      <family val="1"/>
    </font>
    <font>
      <sz val="11"/>
      <color indexed="52"/>
      <name val="Arial"/>
      <family val="2"/>
      <charset val="163"/>
    </font>
    <font>
      <i/>
      <sz val="10"/>
      <name val=".VnTime"/>
      <family val="2"/>
    </font>
    <font>
      <sz val="8"/>
      <name val="VNarial"/>
      <family val="2"/>
    </font>
    <font>
      <b/>
      <i/>
      <sz val="12"/>
      <name val=".VnAristote"/>
      <family val="2"/>
      <charset val="1"/>
    </font>
    <font>
      <b/>
      <i/>
      <sz val="12"/>
      <name val=".VnAristote"/>
      <family val="2"/>
    </font>
    <font>
      <b/>
      <sz val="11"/>
      <name val="Arial"/>
      <family val="2"/>
      <charset val="1"/>
    </font>
    <font>
      <b/>
      <sz val="11"/>
      <name val="Helv"/>
    </font>
    <font>
      <b/>
      <sz val="11"/>
      <name val="Helv"/>
      <family val="2"/>
    </font>
    <font>
      <sz val="10"/>
      <name val=".VnAvant"/>
      <family val="2"/>
    </font>
    <font>
      <sz val="11"/>
      <color indexed="60"/>
      <name val="Calibri"/>
      <family val="2"/>
    </font>
    <font>
      <sz val="12"/>
      <color indexed="60"/>
      <name val="Times New Roman"/>
      <family val="1"/>
    </font>
    <font>
      <sz val="11"/>
      <color indexed="60"/>
      <name val="Arial"/>
      <family val="2"/>
      <charset val="163"/>
    </font>
    <font>
      <sz val="7"/>
      <name val="Small Fonts"/>
      <family val="2"/>
      <charset val="1"/>
    </font>
    <font>
      <sz val="7"/>
      <name val="Small Fonts"/>
      <family val="2"/>
    </font>
    <font>
      <b/>
      <sz val="12"/>
      <name val="VN-NTime"/>
    </font>
    <font>
      <b/>
      <i/>
      <sz val="16"/>
      <name val="Helv"/>
    </font>
    <font>
      <sz val="12"/>
      <name val="바탕체"/>
      <family val="1"/>
      <charset val="129"/>
    </font>
    <font>
      <sz val="11"/>
      <color theme="1"/>
      <name val="Calibri"/>
      <family val="2"/>
      <charset val="163"/>
      <scheme val="minor"/>
    </font>
    <font>
      <sz val="9"/>
      <name val="Arial"/>
      <family val="2"/>
    </font>
    <font>
      <sz val="12"/>
      <color theme="1"/>
      <name val="Times New Roman"/>
      <family val="2"/>
      <charset val="163"/>
    </font>
    <font>
      <sz val="11"/>
      <color indexed="8"/>
      <name val="Helvetica Neue"/>
    </font>
    <font>
      <sz val="14"/>
      <name val="Times New Roman"/>
      <family val="1"/>
    </font>
    <font>
      <sz val="12"/>
      <name val=".VnArial"/>
      <family val="2"/>
    </font>
    <font>
      <sz val="11"/>
      <name val="VNI-Aptima"/>
    </font>
    <font>
      <b/>
      <sz val="11"/>
      <name val="Arial"/>
      <family val="2"/>
    </font>
    <font>
      <b/>
      <sz val="11"/>
      <color indexed="63"/>
      <name val="Calibri"/>
      <family val="2"/>
    </font>
    <font>
      <b/>
      <sz val="12"/>
      <color indexed="63"/>
      <name val="Times New Roman"/>
      <family val="1"/>
    </font>
    <font>
      <b/>
      <sz val="11"/>
      <color indexed="63"/>
      <name val="Arial"/>
      <family val="2"/>
      <charset val="163"/>
    </font>
    <font>
      <sz val="14"/>
      <name val=".VnArial Narrow"/>
      <family val="2"/>
    </font>
    <font>
      <sz val="12"/>
      <color indexed="8"/>
      <name val="Times New Roman"/>
      <family val="1"/>
      <charset val="1"/>
    </font>
    <font>
      <sz val="10"/>
      <name val="Tms Rmn"/>
      <family val="1"/>
    </font>
    <font>
      <b/>
      <sz val="10"/>
      <name val="MS Sans Serif"/>
      <family val="2"/>
      <charset val="1"/>
    </font>
    <font>
      <b/>
      <sz val="10"/>
      <name val="MS Sans Serif"/>
      <family val="2"/>
    </font>
    <font>
      <sz val="8"/>
      <name val="Wingdings"/>
      <charset val="2"/>
    </font>
    <font>
      <sz val="8"/>
      <name val="Helv"/>
    </font>
    <font>
      <sz val="8"/>
      <name val="Helv"/>
      <family val="2"/>
    </font>
    <font>
      <b/>
      <sz val="12"/>
      <color indexed="8"/>
      <name val="Arial"/>
      <family val="2"/>
      <charset val="1"/>
    </font>
    <font>
      <b/>
      <sz val="12"/>
      <color indexed="8"/>
      <name val="Arial"/>
      <family val="2"/>
    </font>
    <font>
      <b/>
      <i/>
      <sz val="12"/>
      <color indexed="8"/>
      <name val="Arial"/>
      <family val="2"/>
      <charset val="1"/>
    </font>
    <font>
      <b/>
      <i/>
      <sz val="12"/>
      <color indexed="8"/>
      <name val="Arial"/>
      <family val="2"/>
    </font>
    <font>
      <sz val="12"/>
      <color indexed="8"/>
      <name val="Arial"/>
      <family val="2"/>
      <charset val="1"/>
    </font>
    <font>
      <sz val="12"/>
      <color indexed="8"/>
      <name val="Arial"/>
      <family val="2"/>
    </font>
    <font>
      <i/>
      <sz val="12"/>
      <color indexed="8"/>
      <name val="Arial"/>
      <family val="2"/>
      <charset val="1"/>
    </font>
    <font>
      <i/>
      <sz val="12"/>
      <color indexed="8"/>
      <name val="Arial"/>
      <family val="2"/>
    </font>
    <font>
      <sz val="19"/>
      <color indexed="48"/>
      <name val="Arial"/>
      <family val="2"/>
      <charset val="1"/>
    </font>
    <font>
      <sz val="19"/>
      <color indexed="48"/>
      <name val="Arial"/>
      <family val="2"/>
    </font>
    <font>
      <sz val="12"/>
      <color indexed="14"/>
      <name val="Arial"/>
      <family val="2"/>
      <charset val="1"/>
    </font>
    <font>
      <sz val="12"/>
      <color indexed="14"/>
      <name val="Arial"/>
      <family val="2"/>
    </font>
    <font>
      <sz val="11"/>
      <name val="3C_Times_T"/>
    </font>
    <font>
      <b/>
      <sz val="18"/>
      <color indexed="62"/>
      <name val="Cambria"/>
      <family val="2"/>
    </font>
    <font>
      <u/>
      <sz val="10.199999999999999"/>
      <color indexed="12"/>
      <name val=".VnTime"/>
      <family val="2"/>
      <charset val="1"/>
    </font>
    <font>
      <b/>
      <sz val="12"/>
      <name val="宋体"/>
      <charset val="134"/>
    </font>
    <font>
      <sz val="8"/>
      <name val="MS Sans Serif"/>
      <family val="2"/>
      <charset val="1"/>
    </font>
    <font>
      <sz val="8"/>
      <name val="MS Sans Serif"/>
      <family val="2"/>
    </font>
    <font>
      <b/>
      <sz val="10.5"/>
      <name val=".VnAvantH"/>
      <family val="2"/>
      <charset val="1"/>
    </font>
    <font>
      <b/>
      <sz val="10.5"/>
      <name val=".VnAvantH"/>
      <family val="2"/>
    </font>
    <font>
      <sz val="10"/>
      <name val="VNbook-Antiqua"/>
      <charset val="1"/>
    </font>
    <font>
      <sz val="10"/>
      <name val="VNbook-Antiqua"/>
      <family val="2"/>
    </font>
    <font>
      <sz val="10"/>
      <name val="VNbook-Antiqua"/>
    </font>
    <font>
      <sz val="11"/>
      <color indexed="18"/>
      <name val="VNI-Times"/>
    </font>
    <font>
      <b/>
      <sz val="10"/>
      <name val="Tahoma"/>
      <family val="2"/>
      <charset val="1"/>
    </font>
    <font>
      <b/>
      <sz val="10"/>
      <name val="Tahoma"/>
      <family val="2"/>
    </font>
    <font>
      <b/>
      <sz val="8"/>
      <color indexed="8"/>
      <name val="Arial"/>
      <family val="2"/>
      <charset val="1"/>
    </font>
    <font>
      <b/>
      <sz val="8"/>
      <color indexed="8"/>
      <name val="Helv"/>
    </font>
    <font>
      <b/>
      <sz val="8"/>
      <color indexed="8"/>
      <name val="Helv"/>
      <family val="2"/>
    </font>
    <font>
      <sz val="10"/>
      <name val="Symbol"/>
      <family val="1"/>
      <charset val="2"/>
    </font>
    <font>
      <sz val="13"/>
      <name val=".VnArial"/>
      <family val="2"/>
      <charset val="1"/>
    </font>
    <font>
      <sz val="13"/>
      <name val=".VnArial"/>
      <family val="2"/>
    </font>
    <font>
      <sz val="10"/>
      <name val="VNI-Times"/>
      <family val="2"/>
    </font>
    <font>
      <b/>
      <sz val="10"/>
      <name val="VNI-Univer"/>
    </font>
    <font>
      <sz val="10"/>
      <name val=".VnBook-Antiqua"/>
      <family val="2"/>
    </font>
    <font>
      <b/>
      <sz val="12"/>
      <name val="VNI-Cooper"/>
    </font>
    <font>
      <b/>
      <sz val="12"/>
      <name val="VNI-Times"/>
    </font>
    <font>
      <sz val="12"/>
      <name val="VNTime"/>
    </font>
    <font>
      <sz val="11"/>
      <name val=".VnAvant"/>
      <family val="2"/>
    </font>
    <font>
      <b/>
      <sz val="13"/>
      <color indexed="8"/>
      <name val=".VnTimeH"/>
      <family val="2"/>
    </font>
    <font>
      <sz val="14"/>
      <name val=".Vn3DH"/>
      <family val="2"/>
    </font>
    <font>
      <b/>
      <sz val="12"/>
      <name val=".VnTime"/>
      <family val="2"/>
    </font>
    <font>
      <b/>
      <u val="double"/>
      <sz val="12"/>
      <color indexed="12"/>
      <name val=".VnBahamasB"/>
      <family val="2"/>
    </font>
    <font>
      <sz val="10"/>
      <name val=".VnArial Narrow"/>
      <family val="2"/>
    </font>
    <font>
      <sz val="9.5"/>
      <name val=".VnBlackH"/>
      <family val="2"/>
    </font>
    <font>
      <b/>
      <sz val="10"/>
      <name val=".VnBahamasBH"/>
      <family val="2"/>
    </font>
    <font>
      <b/>
      <sz val="11"/>
      <name val=".VnArialH"/>
      <family val="2"/>
    </font>
    <font>
      <b/>
      <sz val="18"/>
      <color indexed="56"/>
      <name val="Cambria"/>
      <family val="2"/>
    </font>
    <font>
      <b/>
      <sz val="18"/>
      <color indexed="56"/>
      <name val="Times New Roman"/>
      <family val="2"/>
      <charset val="163"/>
    </font>
    <font>
      <sz val="8"/>
      <name val="VNI-Helve"/>
    </font>
    <font>
      <b/>
      <sz val="10"/>
      <name val=".VnTimeH"/>
      <family val="2"/>
    </font>
    <font>
      <b/>
      <sz val="11"/>
      <name val=".VnTimeH"/>
      <family val="2"/>
    </font>
    <font>
      <b/>
      <sz val="10"/>
      <name val=".VnArialH"/>
      <family val="2"/>
    </font>
    <font>
      <b/>
      <sz val="11"/>
      <color indexed="8"/>
      <name val="Calibri"/>
      <family val="2"/>
    </font>
    <font>
      <sz val="11"/>
      <name val="Calibri"/>
      <family val="2"/>
      <scheme val="minor"/>
    </font>
    <font>
      <i/>
      <sz val="11"/>
      <name val="Calibri"/>
      <family val="2"/>
      <scheme val="minor"/>
    </font>
    <font>
      <b/>
      <sz val="13"/>
      <name val="Times New Roman"/>
      <family val="1"/>
    </font>
    <font>
      <sz val="12"/>
      <name val="Calibri"/>
      <family val="2"/>
      <scheme val="minor"/>
    </font>
    <font>
      <b/>
      <i/>
      <sz val="13"/>
      <name val="Times New Roman"/>
      <family val="1"/>
    </font>
    <font>
      <b/>
      <vertAlign val="superscript"/>
      <sz val="11"/>
      <name val="Times New Roman"/>
      <family val="1"/>
    </font>
    <font>
      <sz val="11"/>
      <name val="Times New Roman"/>
      <family val="1"/>
      <charset val="163"/>
    </font>
    <font>
      <b/>
      <sz val="11"/>
      <name val="Times New Roman"/>
      <family val="1"/>
      <charset val="163"/>
    </font>
    <font>
      <b/>
      <sz val="11"/>
      <name val="Calibri"/>
      <family val="2"/>
    </font>
    <font>
      <sz val="11"/>
      <name val="Calibri"/>
      <family val="2"/>
    </font>
  </fonts>
  <fills count="8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42"/>
        <bgColor indexed="27"/>
      </patternFill>
    </fill>
    <fill>
      <patternFill patternType="solid">
        <fgColor indexed="42"/>
        <bgColor indexed="64"/>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27"/>
        <bgColor indexed="41"/>
      </patternFill>
    </fill>
    <fill>
      <patternFill patternType="solid">
        <fgColor indexed="41"/>
        <bgColor indexed="64"/>
      </patternFill>
    </fill>
    <fill>
      <patternFill patternType="solid">
        <fgColor indexed="9"/>
        <bgColor indexed="26"/>
      </patternFill>
    </fill>
    <fill>
      <patternFill patternType="solid">
        <fgColor indexed="65"/>
        <bgColor indexed="64"/>
      </patternFill>
    </fill>
    <fill>
      <patternFill patternType="solid">
        <fgColor indexed="26"/>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15"/>
        <bgColor indexed="35"/>
      </patternFill>
    </fill>
    <fill>
      <patternFill patternType="solid">
        <fgColor indexed="15"/>
      </patternFill>
    </fill>
    <fill>
      <patternFill patternType="solid">
        <fgColor indexed="12"/>
        <bgColor indexed="39"/>
      </patternFill>
    </fill>
    <fill>
      <patternFill patternType="solid">
        <fgColor indexed="12"/>
      </patternFill>
    </fill>
    <fill>
      <patternFill patternType="solid">
        <fgColor indexed="43"/>
      </patternFill>
    </fill>
    <fill>
      <patternFill patternType="solid">
        <fgColor indexed="26"/>
      </patternFill>
    </fill>
    <fill>
      <patternFill patternType="solid">
        <fgColor indexed="23"/>
        <bgColor indexed="54"/>
      </patternFill>
    </fill>
    <fill>
      <patternFill patternType="darkVertical"/>
    </fill>
    <fill>
      <patternFill patternType="solid">
        <fgColor indexed="43"/>
        <bgColor indexed="26"/>
      </patternFill>
    </fill>
    <fill>
      <patternFill patternType="solid">
        <fgColor indexed="43"/>
        <bgColor indexed="64"/>
      </patternFill>
    </fill>
    <fill>
      <patternFill patternType="solid">
        <fgColor indexed="54"/>
        <bgColor indexed="23"/>
      </patternFill>
    </fill>
    <fill>
      <patternFill patternType="solid">
        <fgColor indexed="54"/>
        <bgColor indexed="64"/>
      </patternFill>
    </fill>
    <fill>
      <patternFill patternType="solid">
        <fgColor indexed="10"/>
        <bgColor indexed="60"/>
      </patternFill>
    </fill>
    <fill>
      <patternFill patternType="solid">
        <fgColor indexed="10"/>
        <bgColor indexed="64"/>
      </patternFill>
    </fill>
    <fill>
      <patternFill patternType="solid">
        <fgColor indexed="45"/>
        <bgColor indexed="29"/>
      </patternFill>
    </fill>
    <fill>
      <patternFill patternType="solid">
        <fgColor indexed="45"/>
        <bgColor indexed="64"/>
      </patternFill>
    </fill>
    <fill>
      <patternFill patternType="solid">
        <fgColor indexed="29"/>
        <bgColor indexed="45"/>
      </patternFill>
    </fill>
    <fill>
      <patternFill patternType="solid">
        <fgColor indexed="29"/>
        <bgColor indexed="64"/>
      </patternFill>
    </fill>
    <fill>
      <patternFill patternType="solid">
        <fgColor indexed="51"/>
        <bgColor indexed="13"/>
      </patternFill>
    </fill>
    <fill>
      <patternFill patternType="solid">
        <fgColor indexed="51"/>
        <bgColor indexed="64"/>
      </patternFill>
    </fill>
    <fill>
      <patternFill patternType="solid">
        <fgColor indexed="47"/>
        <bgColor indexed="64"/>
      </patternFill>
    </fill>
    <fill>
      <patternFill patternType="solid">
        <fgColor indexed="50"/>
        <bgColor indexed="47"/>
      </patternFill>
    </fill>
    <fill>
      <patternFill patternType="solid">
        <fgColor indexed="50"/>
        <bgColor indexed="64"/>
      </patternFill>
    </fill>
    <fill>
      <patternFill patternType="solid">
        <fgColor indexed="57"/>
        <bgColor indexed="21"/>
      </patternFill>
    </fill>
    <fill>
      <patternFill patternType="solid">
        <fgColor indexed="57"/>
        <bgColor indexed="64"/>
      </patternFill>
    </fill>
    <fill>
      <patternFill patternType="solid">
        <fgColor indexed="21"/>
        <bgColor indexed="38"/>
      </patternFill>
    </fill>
    <fill>
      <patternFill patternType="solid">
        <fgColor indexed="21"/>
        <bgColor indexed="64"/>
      </patternFill>
    </fill>
    <fill>
      <patternFill patternType="solid">
        <fgColor indexed="55"/>
        <bgColor indexed="24"/>
      </patternFill>
    </fill>
    <fill>
      <patternFill patternType="lightUp">
        <fgColor indexed="48"/>
        <bgColor indexed="44"/>
      </patternFill>
    </fill>
    <fill>
      <patternFill patternType="solid">
        <fgColor indexed="44"/>
        <bgColor indexed="55"/>
      </patternFill>
    </fill>
    <fill>
      <patternFill patternType="solid">
        <fgColor indexed="44"/>
        <bgColor indexed="64"/>
      </patternFill>
    </fill>
    <fill>
      <patternFill patternType="solid">
        <fgColor indexed="31"/>
        <bgColor indexed="41"/>
      </patternFill>
    </fill>
  </fills>
  <borders count="90">
    <border>
      <left/>
      <right/>
      <top/>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auto="1"/>
      </left>
      <right/>
      <top/>
      <bottom/>
      <diagonal/>
    </border>
    <border>
      <left style="thin">
        <color auto="1"/>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double">
        <color indexed="64"/>
      </top>
      <bottom style="hair">
        <color indexed="64"/>
      </bottom>
      <diagonal/>
    </border>
    <border>
      <left/>
      <right/>
      <top/>
      <bottom style="hair">
        <color indexed="8"/>
      </bottom>
      <diagonal/>
    </border>
    <border>
      <left/>
      <right/>
      <top/>
      <bottom style="hair">
        <color indexed="64"/>
      </bottom>
      <diagonal/>
    </border>
    <border>
      <left/>
      <right/>
      <top style="double">
        <color indexed="8"/>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n">
        <color indexed="8"/>
      </bottom>
      <diagonal/>
    </border>
    <border>
      <left/>
      <right/>
      <top/>
      <bottom style="thin">
        <color indexed="64"/>
      </bottom>
      <diagonal/>
    </border>
    <border>
      <left style="thin">
        <color indexed="8"/>
      </left>
      <right style="thin">
        <color indexed="8"/>
      </right>
      <top/>
      <bottom style="hair">
        <color indexed="8"/>
      </bottom>
      <diagonal/>
    </border>
    <border>
      <left style="thin">
        <color auto="1"/>
      </left>
      <right style="thin">
        <color auto="1"/>
      </right>
      <top/>
      <bottom style="hair">
        <color auto="1"/>
      </bottom>
      <diagonal/>
    </border>
    <border>
      <left style="thin">
        <color indexed="8"/>
      </left>
      <right/>
      <top/>
      <bottom/>
      <diagonal/>
    </border>
    <border>
      <left style="thin">
        <color indexed="64"/>
      </left>
      <right/>
      <top/>
      <bottom/>
      <diagonal/>
    </border>
    <border>
      <left/>
      <right style="double">
        <color indexed="8"/>
      </right>
      <top/>
      <bottom/>
      <diagonal/>
    </border>
    <border>
      <left/>
      <right style="double">
        <color indexed="64"/>
      </right>
      <top/>
      <bottom/>
      <diagonal/>
    </border>
    <border>
      <left style="thin">
        <color indexed="8"/>
      </left>
      <right style="thin">
        <color indexed="8"/>
      </right>
      <top/>
      <bottom/>
      <diagonal/>
    </border>
    <border>
      <left/>
      <right/>
      <top style="double">
        <color indexed="8"/>
      </top>
      <bottom style="double">
        <color indexed="8"/>
      </bottom>
      <diagonal/>
    </border>
    <border>
      <left/>
      <right/>
      <top style="double">
        <color indexed="64"/>
      </top>
      <bottom style="double">
        <color indexed="64"/>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8"/>
      </bottom>
      <diagonal/>
    </border>
    <border>
      <left/>
      <right/>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hair">
        <color auto="1"/>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27"/>
      </left>
      <right style="thin">
        <color indexed="48"/>
      </right>
      <top style="medium">
        <color indexed="27"/>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right style="medium">
        <color indexed="8"/>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1446">
    <xf numFmtId="0" fontId="0" fillId="0" borderId="0"/>
    <xf numFmtId="43" fontId="1" fillId="0" borderId="0" applyFont="0" applyFill="0" applyBorder="0" applyAlignment="0" applyProtection="0"/>
    <xf numFmtId="0" fontId="2" fillId="0" borderId="0"/>
    <xf numFmtId="0" fontId="1" fillId="0" borderId="0"/>
    <xf numFmtId="0" fontId="1"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 fillId="0" borderId="0" applyFont="0" applyFill="0" applyBorder="0" applyAlignment="0" applyProtection="0"/>
    <xf numFmtId="0" fontId="1" fillId="0" borderId="0"/>
    <xf numFmtId="0" fontId="1" fillId="0" borderId="0"/>
    <xf numFmtId="0" fontId="1" fillId="0" borderId="0"/>
    <xf numFmtId="0" fontId="3" fillId="0" borderId="0"/>
    <xf numFmtId="0" fontId="3" fillId="0" borderId="0"/>
    <xf numFmtId="0" fontId="8"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1" fillId="0" borderId="0"/>
    <xf numFmtId="165" fontId="1" fillId="0" borderId="0" applyFont="0" applyFill="0" applyBorder="0" applyAlignment="0" applyProtection="0"/>
    <xf numFmtId="0" fontId="1" fillId="0" borderId="0"/>
    <xf numFmtId="0" fontId="1" fillId="0" borderId="0"/>
    <xf numFmtId="0" fontId="1" fillId="0" borderId="0"/>
    <xf numFmtId="43" fontId="16" fillId="0" borderId="0" applyFont="0" applyFill="0" applyBorder="0" applyAlignment="0" applyProtection="0"/>
    <xf numFmtId="0" fontId="16" fillId="0" borderId="0"/>
    <xf numFmtId="43" fontId="2" fillId="0" borderId="0" applyFont="0" applyFill="0" applyBorder="0" applyAlignment="0" applyProtection="0"/>
    <xf numFmtId="0" fontId="17" fillId="0" borderId="0"/>
    <xf numFmtId="0" fontId="1" fillId="0" borderId="0"/>
    <xf numFmtId="43" fontId="3" fillId="0" borderId="0" applyFont="0" applyFill="0" applyBorder="0" applyAlignment="0" applyProtection="0"/>
    <xf numFmtId="43" fontId="28" fillId="0" borderId="0" applyFont="0" applyFill="0" applyBorder="0" applyAlignment="0" applyProtection="0"/>
    <xf numFmtId="0" fontId="28" fillId="0" borderId="0"/>
    <xf numFmtId="43" fontId="1"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3" fillId="0" borderId="0"/>
    <xf numFmtId="0" fontId="2" fillId="0" borderId="0"/>
    <xf numFmtId="0" fontId="3" fillId="0" borderId="0"/>
    <xf numFmtId="0" fontId="35" fillId="0" borderId="0"/>
    <xf numFmtId="9" fontId="1" fillId="0" borderId="0" applyFont="0" applyFill="0" applyBorder="0" applyAlignment="0" applyProtection="0"/>
    <xf numFmtId="43" fontId="1" fillId="0" borderId="0" applyFont="0" applyFill="0" applyBorder="0" applyAlignment="0" applyProtection="0"/>
    <xf numFmtId="0" fontId="62" fillId="0" borderId="0"/>
    <xf numFmtId="0" fontId="2" fillId="0" borderId="0"/>
    <xf numFmtId="43" fontId="2" fillId="0" borderId="0" applyFont="0" applyFill="0" applyBorder="0" applyAlignment="0" applyProtection="0"/>
    <xf numFmtId="181" fontId="66" fillId="0" borderId="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Protection="0"/>
    <xf numFmtId="182" fontId="69" fillId="0" borderId="0" applyFont="0" applyFill="0" applyBorder="0" applyAlignment="0" applyProtection="0"/>
    <xf numFmtId="0" fontId="70" fillId="0" borderId="0"/>
    <xf numFmtId="0" fontId="71" fillId="0" borderId="0"/>
    <xf numFmtId="0" fontId="70" fillId="0" borderId="0"/>
    <xf numFmtId="183" fontId="69" fillId="0" borderId="0" applyFont="0" applyFill="0" applyBorder="0" applyAlignment="0" applyProtection="0">
      <protection locked="0"/>
    </xf>
    <xf numFmtId="3" fontId="72" fillId="0" borderId="20"/>
    <xf numFmtId="3" fontId="72" fillId="0" borderId="21"/>
    <xf numFmtId="3" fontId="72" fillId="0" borderId="21"/>
    <xf numFmtId="3" fontId="72" fillId="0" borderId="21"/>
    <xf numFmtId="184" fontId="73" fillId="0" borderId="20">
      <alignment horizontal="center"/>
      <protection hidden="1"/>
    </xf>
    <xf numFmtId="184" fontId="74" fillId="0" borderId="22">
      <alignment horizontal="center"/>
      <protection hidden="1"/>
    </xf>
    <xf numFmtId="184" fontId="73" fillId="0" borderId="23">
      <alignment horizontal="center"/>
      <protection hidden="1"/>
    </xf>
    <xf numFmtId="184" fontId="73" fillId="0" borderId="23">
      <alignment horizontal="center"/>
      <protection hidden="1"/>
    </xf>
    <xf numFmtId="184" fontId="73" fillId="0" borderId="23">
      <alignment horizontal="center"/>
      <protection hidden="1"/>
    </xf>
    <xf numFmtId="184" fontId="73" fillId="0" borderId="23">
      <alignment horizontal="center"/>
      <protection hidden="1"/>
    </xf>
    <xf numFmtId="184" fontId="73" fillId="0" borderId="23">
      <alignment horizontal="center"/>
      <protection hidden="1"/>
    </xf>
    <xf numFmtId="184" fontId="73"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4" fontId="74" fillId="0" borderId="23">
      <alignment horizontal="center"/>
      <protection hidden="1"/>
    </xf>
    <xf numFmtId="185" fontId="66" fillId="0" borderId="0" applyBorder="0"/>
    <xf numFmtId="164" fontId="75" fillId="0" borderId="24" applyFont="0" applyBorder="0"/>
    <xf numFmtId="164" fontId="75" fillId="0" borderId="24" applyFont="0" applyBorder="0"/>
    <xf numFmtId="164" fontId="75" fillId="0" borderId="24" applyFont="0" applyBorder="0"/>
    <xf numFmtId="186" fontId="66" fillId="0" borderId="0" applyBorder="0"/>
    <xf numFmtId="185" fontId="2" fillId="0" borderId="0" applyBorder="0"/>
    <xf numFmtId="185" fontId="76" fillId="0" borderId="0" applyBorder="0"/>
    <xf numFmtId="185" fontId="35" fillId="0" borderId="0" applyBorder="0"/>
    <xf numFmtId="0" fontId="77" fillId="0" borderId="0"/>
    <xf numFmtId="0" fontId="78" fillId="0" borderId="0"/>
    <xf numFmtId="0" fontId="78" fillId="0" borderId="0"/>
    <xf numFmtId="187" fontId="66" fillId="0" borderId="0" applyFill="0" applyBorder="0" applyAlignment="0" applyProtection="0"/>
    <xf numFmtId="0" fontId="66" fillId="0" borderId="0" applyFill="0" applyBorder="0" applyAlignment="0" applyProtection="0"/>
    <xf numFmtId="188" fontId="66" fillId="0" borderId="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189" fontId="2"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90" fontId="2"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66" fillId="0" borderId="0" applyFill="0" applyBorder="0" applyAlignment="0" applyProtection="0"/>
    <xf numFmtId="0" fontId="81" fillId="0" borderId="25"/>
    <xf numFmtId="0" fontId="81" fillId="0" borderId="26"/>
    <xf numFmtId="0" fontId="81" fillId="0" borderId="25"/>
    <xf numFmtId="0" fontId="81" fillId="0" borderId="25"/>
    <xf numFmtId="0" fontId="81" fillId="0" borderId="25"/>
    <xf numFmtId="0" fontId="81" fillId="0" borderId="25"/>
    <xf numFmtId="191" fontId="82" fillId="0" borderId="0" applyFont="0" applyFill="0" applyBorder="0" applyAlignment="0" applyProtection="0"/>
    <xf numFmtId="192" fontId="66" fillId="0" borderId="0" applyFill="0" applyBorder="0" applyAlignment="0" applyProtection="0"/>
    <xf numFmtId="193" fontId="66" fillId="0" borderId="0" applyFill="0" applyBorder="0" applyAlignment="0" applyProtection="0"/>
    <xf numFmtId="194" fontId="66" fillId="0" borderId="0" applyFill="0" applyBorder="0" applyAlignment="0" applyProtection="0"/>
    <xf numFmtId="195" fontId="66" fillId="0" borderId="0" applyFill="0" applyBorder="0" applyAlignment="0" applyProtection="0"/>
    <xf numFmtId="0" fontId="66" fillId="0" borderId="0" applyFill="0" applyBorder="0" applyAlignment="0" applyProtection="0"/>
    <xf numFmtId="0" fontId="66" fillId="0" borderId="0" applyFill="0" applyBorder="0" applyAlignment="0" applyProtection="0"/>
    <xf numFmtId="0" fontId="66" fillId="0" borderId="0" applyFill="0" applyBorder="0" applyAlignment="0" applyProtection="0"/>
    <xf numFmtId="0" fontId="2" fillId="0" borderId="0" applyProtection="0"/>
    <xf numFmtId="0" fontId="2" fillId="0" borderId="0"/>
    <xf numFmtId="0" fontId="80" fillId="0" borderId="0"/>
    <xf numFmtId="0" fontId="2" fillId="0" borderId="0" applyProtection="0"/>
    <xf numFmtId="0" fontId="83" fillId="0" borderId="0"/>
    <xf numFmtId="0" fontId="84" fillId="0" borderId="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185" fontId="68" fillId="0" borderId="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5" fillId="0" borderId="0" applyNumberFormat="0" applyFill="0" applyBorder="0" applyProtection="0">
      <alignment vertical="center"/>
    </xf>
    <xf numFmtId="193" fontId="66" fillId="0" borderId="0" applyFill="0" applyBorder="0" applyAlignment="0" applyProtection="0"/>
    <xf numFmtId="196" fontId="86" fillId="0" borderId="0" applyFont="0" applyFill="0" applyBorder="0" applyAlignment="0" applyProtection="0"/>
    <xf numFmtId="182" fontId="69"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197" fontId="66" fillId="0" borderId="0" applyFill="0" applyBorder="0" applyAlignment="0" applyProtection="0"/>
    <xf numFmtId="42" fontId="86" fillId="0" borderId="0" applyFont="0" applyFill="0" applyBorder="0" applyAlignment="0" applyProtection="0"/>
    <xf numFmtId="197" fontId="66" fillId="0" borderId="0" applyFill="0" applyBorder="0" applyAlignment="0" applyProtection="0"/>
    <xf numFmtId="197" fontId="2" fillId="0" borderId="0" applyFill="0" applyBorder="0" applyAlignment="0" applyProtection="0"/>
    <xf numFmtId="197" fontId="76" fillId="0" borderId="0" applyFill="0" applyBorder="0" applyAlignment="0" applyProtection="0"/>
    <xf numFmtId="197" fontId="35" fillId="0" borderId="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7" fillId="0" borderId="0"/>
    <xf numFmtId="0" fontId="87" fillId="0" borderId="0"/>
    <xf numFmtId="0" fontId="88" fillId="0" borderId="0"/>
    <xf numFmtId="181" fontId="66" fillId="0" borderId="0" applyFill="0" applyBorder="0" applyAlignment="0" applyProtection="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198" fontId="66" fillId="0" borderId="0" applyFill="0" applyBorder="0" applyAlignment="0" applyProtection="0"/>
    <xf numFmtId="199" fontId="67" fillId="0" borderId="0" applyFont="0" applyFill="0" applyBorder="0" applyAlignment="0" applyProtection="0"/>
    <xf numFmtId="198" fontId="68" fillId="0" borderId="0" applyFill="0" applyBorder="0" applyAlignment="0" applyProtection="0"/>
    <xf numFmtId="198" fontId="66" fillId="0" borderId="0" applyFill="0" applyBorder="0" applyAlignment="0" applyProtection="0"/>
    <xf numFmtId="198" fontId="67" fillId="0" borderId="0" applyFill="0" applyBorder="0" applyAlignment="0" applyProtection="0"/>
    <xf numFmtId="198" fontId="67" fillId="0" borderId="0" applyFill="0" applyBorder="0" applyAlignment="0" applyProtection="0"/>
    <xf numFmtId="198" fontId="67" fillId="0" borderId="0" applyFill="0" applyBorder="0" applyAlignment="0" applyProtection="0"/>
    <xf numFmtId="198" fontId="67" fillId="0" borderId="0" applyFill="0" applyBorder="0" applyAlignment="0" applyProtection="0"/>
    <xf numFmtId="198" fontId="68" fillId="0" borderId="0" applyFill="0" applyBorder="0" applyAlignment="0" applyProtection="0"/>
    <xf numFmtId="198" fontId="67" fillId="0" borderId="0" applyFill="0" applyBorder="0" applyAlignment="0" applyProtection="0"/>
    <xf numFmtId="198" fontId="68" fillId="0" borderId="0" applyFill="0" applyBorder="0" applyAlignment="0" applyProtection="0"/>
    <xf numFmtId="198" fontId="67" fillId="0" borderId="0" applyFill="0" applyBorder="0" applyAlignment="0" applyProtection="0"/>
    <xf numFmtId="198" fontId="68" fillId="0" borderId="0" applyFill="0" applyBorder="0" applyAlignment="0" applyProtection="0"/>
    <xf numFmtId="198" fontId="67" fillId="0" borderId="0" applyFill="0" applyBorder="0" applyAlignment="0" applyProtection="0"/>
    <xf numFmtId="198" fontId="66" fillId="0" borderId="0" applyFill="0" applyBorder="0" applyAlignment="0" applyProtection="0"/>
    <xf numFmtId="198" fontId="2" fillId="0" borderId="0" applyFill="0" applyBorder="0" applyAlignment="0" applyProtection="0"/>
    <xf numFmtId="198" fontId="76" fillId="0" borderId="0" applyFill="0" applyBorder="0" applyAlignment="0" applyProtection="0"/>
    <xf numFmtId="198" fontId="35" fillId="0" borderId="0" applyFill="0" applyBorder="0" applyAlignment="0" applyProtection="0"/>
    <xf numFmtId="0" fontId="87" fillId="0" borderId="0"/>
    <xf numFmtId="0" fontId="87" fillId="0" borderId="0"/>
    <xf numFmtId="0" fontId="88" fillId="0" borderId="0"/>
    <xf numFmtId="0" fontId="87"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42" fontId="86" fillId="0" borderId="0" applyFont="0" applyFill="0" applyBorder="0" applyAlignment="0" applyProtection="0"/>
    <xf numFmtId="197" fontId="66" fillId="0" borderId="0" applyFill="0" applyBorder="0" applyAlignment="0" applyProtection="0"/>
    <xf numFmtId="42" fontId="86" fillId="0" borderId="0" applyFont="0" applyFill="0" applyBorder="0" applyAlignment="0" applyProtection="0"/>
    <xf numFmtId="197" fontId="66" fillId="0" borderId="0" applyFill="0" applyBorder="0" applyAlignment="0" applyProtection="0"/>
    <xf numFmtId="197" fontId="2" fillId="0" borderId="0" applyFill="0" applyBorder="0" applyAlignment="0" applyProtection="0"/>
    <xf numFmtId="197" fontId="76" fillId="0" borderId="0" applyFill="0" applyBorder="0" applyAlignment="0" applyProtection="0"/>
    <xf numFmtId="197" fontId="35" fillId="0" borderId="0" applyFill="0" applyBorder="0" applyAlignment="0" applyProtection="0"/>
    <xf numFmtId="196" fontId="86" fillId="0" borderId="0" applyFont="0" applyFill="0" applyBorder="0" applyAlignment="0" applyProtection="0"/>
    <xf numFmtId="0" fontId="89" fillId="0" borderId="0"/>
    <xf numFmtId="42" fontId="86" fillId="0" borderId="0" applyFont="0" applyFill="0" applyBorder="0" applyAlignment="0" applyProtection="0"/>
    <xf numFmtId="0" fontId="9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9" fillId="0" borderId="0"/>
    <xf numFmtId="0" fontId="80" fillId="0" borderId="0"/>
    <xf numFmtId="0" fontId="2" fillId="0" borderId="0"/>
    <xf numFmtId="0" fontId="70" fillId="0" borderId="0"/>
    <xf numFmtId="0" fontId="77" fillId="0" borderId="0" applyNumberFormat="0" applyFill="0" applyBorder="0" applyAlignment="0" applyProtection="0"/>
    <xf numFmtId="0" fontId="78" fillId="0" borderId="0" applyNumberFormat="0" applyFill="0" applyBorder="0" applyAlignment="0" applyProtection="0"/>
    <xf numFmtId="0" fontId="89" fillId="0" borderId="0"/>
    <xf numFmtId="0" fontId="89" fillId="0" borderId="0"/>
    <xf numFmtId="42" fontId="86" fillId="0" borderId="0" applyFont="0" applyFill="0" applyBorder="0" applyAlignment="0" applyProtection="0"/>
    <xf numFmtId="196" fontId="86" fillId="0" borderId="0" applyFont="0" applyFill="0" applyBorder="0" applyAlignment="0" applyProtection="0"/>
    <xf numFmtId="0" fontId="78" fillId="0" borderId="0" applyNumberFormat="0" applyFill="0" applyBorder="0" applyAlignment="0" applyProtection="0"/>
    <xf numFmtId="0" fontId="91" fillId="0" borderId="0">
      <alignment vertical="top"/>
    </xf>
    <xf numFmtId="0" fontId="88" fillId="0" borderId="0"/>
    <xf numFmtId="0" fontId="80" fillId="0" borderId="0"/>
    <xf numFmtId="0" fontId="89" fillId="0" borderId="0"/>
    <xf numFmtId="0" fontId="2" fillId="0" borderId="0"/>
    <xf numFmtId="0" fontId="2" fillId="0" borderId="0"/>
    <xf numFmtId="0" fontId="80" fillId="0" borderId="0"/>
    <xf numFmtId="0" fontId="2" fillId="0" borderId="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9" fillId="0" borderId="0"/>
    <xf numFmtId="42" fontId="86" fillId="0" borderId="0" applyFont="0" applyFill="0" applyBorder="0" applyAlignment="0" applyProtection="0"/>
    <xf numFmtId="0" fontId="91" fillId="0" borderId="0">
      <alignment vertical="top"/>
    </xf>
    <xf numFmtId="0" fontId="92" fillId="0" borderId="0">
      <alignment vertical="top"/>
    </xf>
    <xf numFmtId="0" fontId="92" fillId="0" borderId="0">
      <alignment vertical="top"/>
    </xf>
    <xf numFmtId="0" fontId="80"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xf numFmtId="0" fontId="87" fillId="0" borderId="0"/>
    <xf numFmtId="0" fontId="89" fillId="0" borderId="0"/>
    <xf numFmtId="0" fontId="87" fillId="0" borderId="0"/>
    <xf numFmtId="0" fontId="89" fillId="0" borderId="0"/>
    <xf numFmtId="0" fontId="88" fillId="0" borderId="0"/>
    <xf numFmtId="0" fontId="87" fillId="0" borderId="0"/>
    <xf numFmtId="0" fontId="80" fillId="0" borderId="0"/>
    <xf numFmtId="0" fontId="88" fillId="0" borderId="0"/>
    <xf numFmtId="0" fontId="87" fillId="0" borderId="0"/>
    <xf numFmtId="0" fontId="88" fillId="0" borderId="0"/>
    <xf numFmtId="0" fontId="87" fillId="0" borderId="0"/>
    <xf numFmtId="200" fontId="66" fillId="0" borderId="0" applyFill="0" applyBorder="0" applyAlignment="0" applyProtection="0"/>
    <xf numFmtId="200" fontId="66" fillId="0" borderId="0" applyFill="0" applyBorder="0" applyAlignment="0" applyProtection="0"/>
    <xf numFmtId="0" fontId="88" fillId="0" borderId="0"/>
    <xf numFmtId="0" fontId="88" fillId="0" borderId="0"/>
    <xf numFmtId="0" fontId="87" fillId="0" borderId="0"/>
    <xf numFmtId="0" fontId="87" fillId="0" borderId="0"/>
    <xf numFmtId="0" fontId="87" fillId="0" borderId="0"/>
    <xf numFmtId="200" fontId="66" fillId="0" borderId="0" applyFill="0" applyBorder="0" applyAlignment="0" applyProtection="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7" fillId="0" borderId="0"/>
    <xf numFmtId="200" fontId="66" fillId="0" borderId="0" applyFill="0" applyBorder="0" applyAlignment="0" applyProtection="0"/>
    <xf numFmtId="201" fontId="86" fillId="0" borderId="0" applyFont="0" applyFill="0" applyBorder="0" applyAlignment="0" applyProtection="0"/>
    <xf numFmtId="200" fontId="66" fillId="0" borderId="0" applyFill="0" applyBorder="0" applyAlignment="0" applyProtection="0"/>
    <xf numFmtId="200" fontId="2" fillId="0" borderId="0" applyFill="0" applyBorder="0" applyAlignment="0" applyProtection="0"/>
    <xf numFmtId="200" fontId="76" fillId="0" borderId="0" applyFill="0" applyBorder="0" applyAlignment="0" applyProtection="0"/>
    <xf numFmtId="200" fontId="35" fillId="0" borderId="0" applyFill="0" applyBorder="0" applyAlignment="0" applyProtection="0"/>
    <xf numFmtId="200" fontId="66" fillId="0" borderId="0" applyFill="0" applyBorder="0" applyAlignment="0" applyProtection="0"/>
    <xf numFmtId="201" fontId="86" fillId="0" borderId="0" applyFont="0" applyFill="0" applyBorder="0" applyAlignment="0" applyProtection="0"/>
    <xf numFmtId="200" fontId="66" fillId="0" borderId="0" applyFill="0" applyBorder="0" applyAlignment="0" applyProtection="0"/>
    <xf numFmtId="200" fontId="2" fillId="0" borderId="0" applyFill="0" applyBorder="0" applyAlignment="0" applyProtection="0"/>
    <xf numFmtId="200" fontId="76" fillId="0" borderId="0" applyFill="0" applyBorder="0" applyAlignment="0" applyProtection="0"/>
    <xf numFmtId="200" fontId="35" fillId="0" borderId="0" applyFill="0" applyBorder="0" applyAlignment="0" applyProtection="0"/>
    <xf numFmtId="0" fontId="88" fillId="0" borderId="0"/>
    <xf numFmtId="0" fontId="87" fillId="0" borderId="0"/>
    <xf numFmtId="0" fontId="87" fillId="0" borderId="0"/>
    <xf numFmtId="0" fontId="87" fillId="0" borderId="0"/>
    <xf numFmtId="0" fontId="87" fillId="0" borderId="0"/>
    <xf numFmtId="0" fontId="88" fillId="0" borderId="0"/>
    <xf numFmtId="0" fontId="80" fillId="0" borderId="0"/>
    <xf numFmtId="0" fontId="89" fillId="0" borderId="0"/>
    <xf numFmtId="0" fontId="88" fillId="0" borderId="0"/>
    <xf numFmtId="0" fontId="78" fillId="0" borderId="0" applyNumberFormat="0" applyFill="0" applyBorder="0" applyAlignment="0" applyProtection="0"/>
    <xf numFmtId="0" fontId="87" fillId="0" borderId="0"/>
    <xf numFmtId="0" fontId="78" fillId="0" borderId="0" applyNumberFormat="0" applyFill="0" applyBorder="0" applyAlignment="0" applyProtection="0"/>
    <xf numFmtId="0" fontId="87" fillId="0" borderId="0"/>
    <xf numFmtId="0" fontId="88" fillId="0" borderId="0"/>
    <xf numFmtId="0" fontId="87" fillId="0" borderId="0"/>
    <xf numFmtId="0" fontId="80" fillId="0" borderId="0"/>
    <xf numFmtId="0" fontId="78" fillId="0" borderId="0" applyNumberFormat="0" applyFill="0" applyBorder="0" applyAlignment="0" applyProtection="0"/>
    <xf numFmtId="0" fontId="80" fillId="0" borderId="0"/>
    <xf numFmtId="0" fontId="87" fillId="0" borderId="0"/>
    <xf numFmtId="0" fontId="80" fillId="0" borderId="0"/>
    <xf numFmtId="0" fontId="89" fillId="0" borderId="0"/>
    <xf numFmtId="0" fontId="2" fillId="0" borderId="0"/>
    <xf numFmtId="0" fontId="2" fillId="0" borderId="0"/>
    <xf numFmtId="0" fontId="80" fillId="0" borderId="0"/>
    <xf numFmtId="0" fontId="2" fillId="0" borderId="0"/>
    <xf numFmtId="0" fontId="87" fillId="0" borderId="0"/>
    <xf numFmtId="0" fontId="88" fillId="0" borderId="0"/>
    <xf numFmtId="0" fontId="87" fillId="0" borderId="0"/>
    <xf numFmtId="0" fontId="87" fillId="0" borderId="0"/>
    <xf numFmtId="0" fontId="87" fillId="0" borderId="0"/>
    <xf numFmtId="0" fontId="87" fillId="0" borderId="0"/>
    <xf numFmtId="0" fontId="88" fillId="0" borderId="0"/>
    <xf numFmtId="0" fontId="78" fillId="0" borderId="0" applyNumberFormat="0" applyFill="0" applyBorder="0" applyAlignment="0" applyProtection="0"/>
    <xf numFmtId="0" fontId="87" fillId="0" borderId="0"/>
    <xf numFmtId="0" fontId="78" fillId="0" borderId="0" applyNumberFormat="0" applyFill="0" applyBorder="0" applyAlignment="0" applyProtection="0"/>
    <xf numFmtId="202"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203" fontId="86"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42" fontId="86" fillId="0" borderId="0" applyFont="0" applyFill="0" applyBorder="0" applyAlignment="0" applyProtection="0"/>
    <xf numFmtId="0" fontId="78" fillId="0" borderId="0" applyNumberFormat="0" applyFill="0" applyBorder="0" applyAlignment="0" applyProtection="0"/>
    <xf numFmtId="0" fontId="80" fillId="0" borderId="0"/>
    <xf numFmtId="0" fontId="89" fillId="0" borderId="0"/>
    <xf numFmtId="0" fontId="2" fillId="0" borderId="0"/>
    <xf numFmtId="0" fontId="2" fillId="0" borderId="0"/>
    <xf numFmtId="0" fontId="80" fillId="0" borderId="0"/>
    <xf numFmtId="0" fontId="2" fillId="0" borderId="0"/>
    <xf numFmtId="196" fontId="86" fillId="0" borderId="0" applyFont="0" applyFill="0" applyBorder="0" applyAlignment="0" applyProtection="0"/>
    <xf numFmtId="0" fontId="8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xf numFmtId="0" fontId="89" fillId="0" borderId="0"/>
    <xf numFmtId="0" fontId="2" fillId="0" borderId="0"/>
    <xf numFmtId="0" fontId="2" fillId="0" borderId="0"/>
    <xf numFmtId="0" fontId="80" fillId="0" borderId="0"/>
    <xf numFmtId="0" fontId="2" fillId="0" borderId="0"/>
    <xf numFmtId="0" fontId="88" fillId="0" borderId="0"/>
    <xf numFmtId="0" fontId="88"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0" borderId="0"/>
    <xf numFmtId="0" fontId="89" fillId="0" borderId="0"/>
    <xf numFmtId="0" fontId="2" fillId="0" borderId="0"/>
    <xf numFmtId="0" fontId="80" fillId="0" borderId="0"/>
    <xf numFmtId="0" fontId="2" fillId="0" borderId="0"/>
    <xf numFmtId="42" fontId="86" fillId="0" borderId="0" applyFont="0" applyFill="0" applyBorder="0" applyAlignment="0" applyProtection="0"/>
    <xf numFmtId="0" fontId="87" fillId="0" borderId="0"/>
    <xf numFmtId="0" fontId="80" fillId="0" borderId="0"/>
    <xf numFmtId="0" fontId="89" fillId="0" borderId="0"/>
    <xf numFmtId="0" fontId="2" fillId="0" borderId="0"/>
    <xf numFmtId="0" fontId="2" fillId="0" borderId="0"/>
    <xf numFmtId="0" fontId="80" fillId="0" borderId="0"/>
    <xf numFmtId="0" fontId="2" fillId="0" borderId="0"/>
    <xf numFmtId="0" fontId="88" fillId="0" borderId="0"/>
    <xf numFmtId="0" fontId="87" fillId="0" borderId="0"/>
    <xf numFmtId="0" fontId="78" fillId="0" borderId="0" applyNumberFormat="0" applyFill="0" applyBorder="0" applyAlignment="0" applyProtection="0"/>
    <xf numFmtId="0" fontId="91" fillId="0" borderId="0">
      <alignment vertical="top"/>
    </xf>
    <xf numFmtId="0" fontId="91" fillId="0" borderId="0">
      <alignment vertical="top"/>
    </xf>
    <xf numFmtId="42" fontId="86"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9"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197" fontId="66" fillId="0" borderId="0" applyFill="0" applyBorder="0" applyAlignment="0" applyProtection="0"/>
    <xf numFmtId="42" fontId="86" fillId="0" borderId="0" applyFont="0" applyFill="0" applyBorder="0" applyAlignment="0" applyProtection="0"/>
    <xf numFmtId="197" fontId="66" fillId="0" borderId="0" applyFill="0" applyBorder="0" applyAlignment="0" applyProtection="0"/>
    <xf numFmtId="197" fontId="2" fillId="0" borderId="0" applyFill="0" applyBorder="0" applyAlignment="0" applyProtection="0"/>
    <xf numFmtId="197" fontId="76" fillId="0" borderId="0" applyFill="0" applyBorder="0" applyAlignment="0" applyProtection="0"/>
    <xf numFmtId="197" fontId="35" fillId="0" borderId="0" applyFill="0" applyBorder="0" applyAlignment="0" applyProtection="0"/>
    <xf numFmtId="0" fontId="89" fillId="0" borderId="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7" fillId="0" borderId="0"/>
    <xf numFmtId="0" fontId="88"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7" fillId="0" borderId="0"/>
    <xf numFmtId="0" fontId="88" fillId="0" borderId="0"/>
    <xf numFmtId="0" fontId="87" fillId="0" borderId="0"/>
    <xf numFmtId="0" fontId="87" fillId="0" borderId="0"/>
    <xf numFmtId="0" fontId="87" fillId="0" borderId="0"/>
    <xf numFmtId="0" fontId="87" fillId="0" borderId="0"/>
    <xf numFmtId="0" fontId="88" fillId="0" borderId="0"/>
    <xf numFmtId="0" fontId="87" fillId="0" borderId="0"/>
    <xf numFmtId="0" fontId="88" fillId="0" borderId="0"/>
    <xf numFmtId="0" fontId="87" fillId="0" borderId="0"/>
    <xf numFmtId="0" fontId="88" fillId="0" borderId="0"/>
    <xf numFmtId="0" fontId="87" fillId="0" borderId="0"/>
    <xf numFmtId="0" fontId="88" fillId="0" borderId="0"/>
    <xf numFmtId="0" fontId="88" fillId="0" borderId="0"/>
    <xf numFmtId="0" fontId="87" fillId="0" borderId="0"/>
    <xf numFmtId="0" fontId="88" fillId="0" borderId="0"/>
    <xf numFmtId="0" fontId="87" fillId="0" borderId="0"/>
    <xf numFmtId="0" fontId="87" fillId="0" borderId="0"/>
    <xf numFmtId="0" fontId="80" fillId="0" borderId="0"/>
    <xf numFmtId="0" fontId="89" fillId="0" borderId="0"/>
    <xf numFmtId="0" fontId="77" fillId="0" borderId="0" applyNumberFormat="0" applyFill="0" applyBorder="0" applyAlignment="0" applyProtection="0"/>
    <xf numFmtId="0" fontId="78" fillId="0" borderId="0" applyNumberFormat="0" applyFill="0" applyBorder="0" applyAlignment="0" applyProtection="0"/>
    <xf numFmtId="0" fontId="87" fillId="0" borderId="0"/>
    <xf numFmtId="0" fontId="80" fillId="0" borderId="0"/>
    <xf numFmtId="0" fontId="89" fillId="0" borderId="0"/>
    <xf numFmtId="0" fontId="89" fillId="0" borderId="0"/>
    <xf numFmtId="0" fontId="2" fillId="0" borderId="0"/>
    <xf numFmtId="0" fontId="80" fillId="0" borderId="0"/>
    <xf numFmtId="0" fontId="89" fillId="0" borderId="0"/>
    <xf numFmtId="0" fontId="80" fillId="0" borderId="0"/>
    <xf numFmtId="0" fontId="89" fillId="0" borderId="0"/>
    <xf numFmtId="0" fontId="2" fillId="0" borderId="0"/>
    <xf numFmtId="0" fontId="2" fillId="0" borderId="0"/>
    <xf numFmtId="0" fontId="80" fillId="0" borderId="0"/>
    <xf numFmtId="0" fontId="2" fillId="0" borderId="0"/>
    <xf numFmtId="0" fontId="2" fillId="0" borderId="0"/>
    <xf numFmtId="0" fontId="2" fillId="0" borderId="0"/>
    <xf numFmtId="0" fontId="80" fillId="0" borderId="0"/>
    <xf numFmtId="0" fontId="2" fillId="0" borderId="0"/>
    <xf numFmtId="0" fontId="80" fillId="0" borderId="0"/>
    <xf numFmtId="0" fontId="2" fillId="0" borderId="0"/>
    <xf numFmtId="0" fontId="2" fillId="0" borderId="0"/>
    <xf numFmtId="0" fontId="2" fillId="0" borderId="0"/>
    <xf numFmtId="0" fontId="80" fillId="0" borderId="0"/>
    <xf numFmtId="0" fontId="2" fillId="0" borderId="0"/>
    <xf numFmtId="0" fontId="80" fillId="0" borderId="0"/>
    <xf numFmtId="0" fontId="89" fillId="0" borderId="0"/>
    <xf numFmtId="0" fontId="2" fillId="0" borderId="0"/>
    <xf numFmtId="0" fontId="80" fillId="0" borderId="0"/>
    <xf numFmtId="0" fontId="80" fillId="0" borderId="0"/>
    <xf numFmtId="0" fontId="80" fillId="0" borderId="0"/>
    <xf numFmtId="0" fontId="2" fillId="0" borderId="0"/>
    <xf numFmtId="0" fontId="2" fillId="0" borderId="0"/>
    <xf numFmtId="0" fontId="2" fillId="0" borderId="0"/>
    <xf numFmtId="0" fontId="80" fillId="0" borderId="0"/>
    <xf numFmtId="0" fontId="2" fillId="0" borderId="0"/>
    <xf numFmtId="0" fontId="2" fillId="0" borderId="0"/>
    <xf numFmtId="0" fontId="80" fillId="0" borderId="0"/>
    <xf numFmtId="0" fontId="2" fillId="0" borderId="0"/>
    <xf numFmtId="0" fontId="2" fillId="0" borderId="0"/>
    <xf numFmtId="0" fontId="2" fillId="0" borderId="0"/>
    <xf numFmtId="0" fontId="80" fillId="0" borderId="0"/>
    <xf numFmtId="0" fontId="2" fillId="0" borderId="0"/>
    <xf numFmtId="0" fontId="80" fillId="0" borderId="0"/>
    <xf numFmtId="0" fontId="2" fillId="0" borderId="0"/>
    <xf numFmtId="0" fontId="80" fillId="0" borderId="0"/>
    <xf numFmtId="0" fontId="80" fillId="0" borderId="0"/>
    <xf numFmtId="0" fontId="2" fillId="0" borderId="0"/>
    <xf numFmtId="0" fontId="2" fillId="0" borderId="0"/>
    <xf numFmtId="0" fontId="2" fillId="0" borderId="0"/>
    <xf numFmtId="0" fontId="80" fillId="0" borderId="0"/>
    <xf numFmtId="0" fontId="2" fillId="0" borderId="0"/>
    <xf numFmtId="0" fontId="80" fillId="0" borderId="0"/>
    <xf numFmtId="0" fontId="2" fillId="0" borderId="0"/>
    <xf numFmtId="0" fontId="2" fillId="0" borderId="0"/>
    <xf numFmtId="0" fontId="2" fillId="0" borderId="0"/>
    <xf numFmtId="0" fontId="80" fillId="0" borderId="0"/>
    <xf numFmtId="0" fontId="2" fillId="0" borderId="0"/>
    <xf numFmtId="0" fontId="87" fillId="0" borderId="0"/>
    <xf numFmtId="0" fontId="80" fillId="0" borderId="0"/>
    <xf numFmtId="0" fontId="89" fillId="0" borderId="0"/>
    <xf numFmtId="0" fontId="2" fillId="0" borderId="0"/>
    <xf numFmtId="0" fontId="2" fillId="0" borderId="0"/>
    <xf numFmtId="0" fontId="80" fillId="0" borderId="0"/>
    <xf numFmtId="0" fontId="2" fillId="0" borderId="0"/>
    <xf numFmtId="0" fontId="80" fillId="0" borderId="0"/>
    <xf numFmtId="0" fontId="89" fillId="0" borderId="0"/>
    <xf numFmtId="0" fontId="2" fillId="0" borderId="0"/>
    <xf numFmtId="0" fontId="2" fillId="0" borderId="0"/>
    <xf numFmtId="0" fontId="80" fillId="0" borderId="0"/>
    <xf numFmtId="0" fontId="2" fillId="0" borderId="0"/>
    <xf numFmtId="0" fontId="2" fillId="0" borderId="0"/>
    <xf numFmtId="0" fontId="80" fillId="0" borderId="0"/>
    <xf numFmtId="0" fontId="89" fillId="0" borderId="0"/>
    <xf numFmtId="0" fontId="2" fillId="0" borderId="0"/>
    <xf numFmtId="0" fontId="2" fillId="0" borderId="0"/>
    <xf numFmtId="0" fontId="80" fillId="0" borderId="0"/>
    <xf numFmtId="0" fontId="2" fillId="0" borderId="0"/>
    <xf numFmtId="0" fontId="80" fillId="0" borderId="0"/>
    <xf numFmtId="0" fontId="2" fillId="0" borderId="0"/>
    <xf numFmtId="0" fontId="80" fillId="0" borderId="0"/>
    <xf numFmtId="0" fontId="2" fillId="0" borderId="0"/>
    <xf numFmtId="0" fontId="2" fillId="0" borderId="0"/>
    <xf numFmtId="0" fontId="2" fillId="0" borderId="0"/>
    <xf numFmtId="0" fontId="80" fillId="0" borderId="0"/>
    <xf numFmtId="0" fontId="2" fillId="0" borderId="0"/>
    <xf numFmtId="0" fontId="89" fillId="0" borderId="0"/>
    <xf numFmtId="0" fontId="89" fillId="0" borderId="0"/>
    <xf numFmtId="0" fontId="80" fillId="0" borderId="0"/>
    <xf numFmtId="0" fontId="89" fillId="0" borderId="0"/>
    <xf numFmtId="0" fontId="2" fillId="0" borderId="0"/>
    <xf numFmtId="0" fontId="2" fillId="0" borderId="0"/>
    <xf numFmtId="0" fontId="80" fillId="0" borderId="0"/>
    <xf numFmtId="0" fontId="2" fillId="0" borderId="0"/>
    <xf numFmtId="0" fontId="2" fillId="0" borderId="0"/>
    <xf numFmtId="0" fontId="80" fillId="0" borderId="0"/>
    <xf numFmtId="0" fontId="89" fillId="0" borderId="0"/>
    <xf numFmtId="0" fontId="2" fillId="0" borderId="0"/>
    <xf numFmtId="0" fontId="2" fillId="0" borderId="0"/>
    <xf numFmtId="0" fontId="80" fillId="0" borderId="0"/>
    <xf numFmtId="0" fontId="2" fillId="0" borderId="0"/>
    <xf numFmtId="0" fontId="80" fillId="0" borderId="0"/>
    <xf numFmtId="0" fontId="89" fillId="0" borderId="0"/>
    <xf numFmtId="0" fontId="2" fillId="0" borderId="0"/>
    <xf numFmtId="0" fontId="2" fillId="0" borderId="0"/>
    <xf numFmtId="0" fontId="80" fillId="0" borderId="0"/>
    <xf numFmtId="0" fontId="2"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0" borderId="0"/>
    <xf numFmtId="0" fontId="89" fillId="0" borderId="0"/>
    <xf numFmtId="0" fontId="2" fillId="0" borderId="0"/>
    <xf numFmtId="0" fontId="2" fillId="0" borderId="0"/>
    <xf numFmtId="0" fontId="80" fillId="0" borderId="0"/>
    <xf numFmtId="0" fontId="2" fillId="0" borderId="0"/>
    <xf numFmtId="0" fontId="80" fillId="0" borderId="0"/>
    <xf numFmtId="0" fontId="89" fillId="0" borderId="0"/>
    <xf numFmtId="0" fontId="2" fillId="0" borderId="0"/>
    <xf numFmtId="0" fontId="2" fillId="0" borderId="0"/>
    <xf numFmtId="0" fontId="80" fillId="0" borderId="0"/>
    <xf numFmtId="0" fontId="2" fillId="0" borderId="0"/>
    <xf numFmtId="0" fontId="80" fillId="0" borderId="0"/>
    <xf numFmtId="0" fontId="89" fillId="0" borderId="0"/>
    <xf numFmtId="0" fontId="2" fillId="0" borderId="0"/>
    <xf numFmtId="0" fontId="2" fillId="0" borderId="0"/>
    <xf numFmtId="0" fontId="80" fillId="0" borderId="0"/>
    <xf numFmtId="0" fontId="2" fillId="0" borderId="0"/>
    <xf numFmtId="0" fontId="89" fillId="0" borderId="0"/>
    <xf numFmtId="203" fontId="86" fillId="0" borderId="0" applyFont="0" applyFill="0" applyBorder="0" applyAlignment="0" applyProtection="0"/>
    <xf numFmtId="0" fontId="80" fillId="0" borderId="0"/>
    <xf numFmtId="0" fontId="89" fillId="0" borderId="0"/>
    <xf numFmtId="20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0" fontId="66" fillId="0" borderId="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66" fillId="0" borderId="0" applyFill="0" applyBorder="0" applyAlignment="0" applyProtection="0"/>
    <xf numFmtId="0" fontId="2" fillId="0" borderId="0" applyFill="0" applyBorder="0" applyAlignment="0" applyProtection="0"/>
    <xf numFmtId="0" fontId="76" fillId="0" borderId="0" applyFill="0" applyBorder="0" applyAlignment="0" applyProtection="0"/>
    <xf numFmtId="0" fontId="35" fillId="0" borderId="0" applyFill="0" applyBorder="0" applyAlignment="0" applyProtection="0"/>
    <xf numFmtId="0" fontId="66" fillId="0" borderId="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66" fillId="0" borderId="0" applyFill="0" applyBorder="0" applyAlignment="0" applyProtection="0"/>
    <xf numFmtId="0" fontId="2" fillId="0" borderId="0" applyFill="0" applyBorder="0" applyAlignment="0" applyProtection="0"/>
    <xf numFmtId="0" fontId="76" fillId="0" borderId="0" applyFill="0" applyBorder="0" applyAlignment="0" applyProtection="0"/>
    <xf numFmtId="0" fontId="35" fillId="0" borderId="0" applyFill="0" applyBorder="0" applyAlignment="0" applyProtection="0"/>
    <xf numFmtId="0" fontId="87" fillId="0" borderId="0"/>
    <xf numFmtId="0" fontId="8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181" fontId="2" fillId="0" borderId="0" applyFill="0" applyBorder="0" applyAlignment="0" applyProtection="0"/>
    <xf numFmtId="0" fontId="89" fillId="0" borderId="0"/>
    <xf numFmtId="42" fontId="86" fillId="0" borderId="0" applyFont="0" applyFill="0" applyBorder="0" applyAlignment="0" applyProtection="0"/>
    <xf numFmtId="203" fontId="86"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1" fontId="76" fillId="0" borderId="0" applyFill="0" applyBorder="0" applyAlignment="0" applyProtection="0"/>
    <xf numFmtId="181" fontId="35" fillId="0" borderId="0" applyFill="0" applyBorder="0" applyAlignment="0" applyProtection="0"/>
    <xf numFmtId="42" fontId="86" fillId="0" borderId="0" applyFont="0" applyFill="0" applyBorder="0" applyAlignment="0" applyProtection="0"/>
    <xf numFmtId="0" fontId="80" fillId="0" borderId="0"/>
    <xf numFmtId="0" fontId="89" fillId="0" borderId="0"/>
    <xf numFmtId="0" fontId="2" fillId="0" borderId="0"/>
    <xf numFmtId="0" fontId="2" fillId="0" borderId="0"/>
    <xf numFmtId="0" fontId="80" fillId="0" borderId="0"/>
    <xf numFmtId="0" fontId="2" fillId="0" borderId="0"/>
    <xf numFmtId="0" fontId="89" fillId="0" borderId="0"/>
    <xf numFmtId="196" fontId="86" fillId="0" borderId="0" applyFont="0" applyFill="0" applyBorder="0" applyAlignment="0" applyProtection="0"/>
    <xf numFmtId="0" fontId="89" fillId="0" borderId="0"/>
    <xf numFmtId="0" fontId="87" fillId="0" borderId="0"/>
    <xf numFmtId="0" fontId="89" fillId="0" borderId="0"/>
    <xf numFmtId="0" fontId="89" fillId="0" borderId="0"/>
    <xf numFmtId="182" fontId="69" fillId="0" borderId="0" applyFont="0" applyFill="0" applyBorder="0" applyAlignment="0" applyProtection="0"/>
    <xf numFmtId="0" fontId="87" fillId="0" borderId="0"/>
    <xf numFmtId="197" fontId="66" fillId="0" borderId="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181" fontId="66" fillId="0" borderId="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181" fontId="66" fillId="0" borderId="0" applyFill="0" applyBorder="0" applyAlignment="0" applyProtection="0"/>
    <xf numFmtId="182" fontId="69" fillId="0" borderId="0" applyFont="0" applyFill="0" applyBorder="0" applyAlignment="0" applyProtection="0"/>
    <xf numFmtId="181" fontId="2" fillId="0" borderId="0" applyFill="0" applyBorder="0" applyAlignment="0" applyProtection="0"/>
    <xf numFmtId="181" fontId="76" fillId="0" borderId="0" applyFill="0" applyBorder="0" applyAlignment="0" applyProtection="0"/>
    <xf numFmtId="181" fontId="35" fillId="0" borderId="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204" fontId="69" fillId="0" borderId="0" applyFon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205" fontId="69" fillId="0" borderId="0" applyFont="0" applyFill="0" applyBorder="0" applyAlignment="0" applyProtection="0"/>
    <xf numFmtId="206" fontId="66" fillId="0" borderId="0" applyFill="0" applyBorder="0" applyAlignment="0" applyProtection="0"/>
    <xf numFmtId="168" fontId="69" fillId="0" borderId="0" applyFont="0" applyFill="0" applyBorder="0" applyAlignment="0" applyProtection="0"/>
    <xf numFmtId="207" fontId="66" fillId="0" borderId="0" applyFill="0" applyBorder="0" applyAlignment="0" applyProtection="0"/>
    <xf numFmtId="206" fontId="2" fillId="0" borderId="0" applyFill="0" applyBorder="0" applyAlignment="0" applyProtection="0"/>
    <xf numFmtId="206" fontId="76" fillId="0" borderId="0" applyFill="0" applyBorder="0" applyAlignment="0" applyProtection="0"/>
    <xf numFmtId="206" fontId="35" fillId="0" borderId="0" applyFill="0" applyBorder="0" applyAlignment="0" applyProtection="0"/>
    <xf numFmtId="208" fontId="66" fillId="0" borderId="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09" fontId="66" fillId="0" borderId="0" applyFill="0" applyBorder="0" applyAlignment="0" applyProtection="0"/>
    <xf numFmtId="210" fontId="66" fillId="0" borderId="0" applyFill="0" applyBorder="0" applyAlignment="0" applyProtection="0"/>
    <xf numFmtId="165" fontId="86" fillId="0" borderId="0" applyFont="0" applyFill="0" applyBorder="0" applyAlignment="0" applyProtection="0"/>
    <xf numFmtId="211" fontId="66" fillId="0" borderId="0" applyFill="0" applyBorder="0" applyAlignment="0" applyProtection="0"/>
    <xf numFmtId="210" fontId="2" fillId="0" borderId="0" applyFill="0" applyBorder="0" applyAlignment="0" applyProtection="0"/>
    <xf numFmtId="210" fontId="76" fillId="0" borderId="0" applyFill="0" applyBorder="0" applyAlignment="0" applyProtection="0"/>
    <xf numFmtId="210" fontId="35" fillId="0" borderId="0" applyFill="0" applyBorder="0" applyAlignment="0" applyProtection="0"/>
    <xf numFmtId="212" fontId="86" fillId="0" borderId="0" applyFont="0" applyFill="0" applyBorder="0" applyAlignment="0" applyProtection="0"/>
    <xf numFmtId="213" fontId="86" fillId="0" borderId="0" applyFont="0" applyFill="0" applyBorder="0" applyAlignment="0" applyProtection="0"/>
    <xf numFmtId="214" fontId="86" fillId="0" borderId="0" applyFont="0" applyFill="0" applyBorder="0" applyAlignment="0" applyProtection="0"/>
    <xf numFmtId="213"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211" fontId="66" fillId="0" borderId="0" applyFill="0" applyBorder="0" applyAlignment="0" applyProtection="0"/>
    <xf numFmtId="210" fontId="2" fillId="0" borderId="0" applyFill="0" applyBorder="0" applyAlignment="0" applyProtection="0"/>
    <xf numFmtId="210" fontId="76" fillId="0" borderId="0" applyFill="0" applyBorder="0" applyAlignment="0" applyProtection="0"/>
    <xf numFmtId="210" fontId="35" fillId="0" borderId="0" applyFill="0" applyBorder="0" applyAlignment="0" applyProtection="0"/>
    <xf numFmtId="215"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0" fontId="66" fillId="0" borderId="0" applyFill="0" applyBorder="0" applyAlignment="0" applyProtection="0"/>
    <xf numFmtId="43" fontId="86" fillId="0" borderId="0" applyFont="0" applyFill="0" applyBorder="0" applyAlignment="0" applyProtection="0"/>
    <xf numFmtId="0" fontId="66" fillId="0" borderId="0" applyFill="0" applyBorder="0" applyAlignment="0" applyProtection="0"/>
    <xf numFmtId="216" fontId="86" fillId="0" borderId="0" applyFont="0" applyFill="0" applyBorder="0" applyAlignment="0" applyProtection="0"/>
    <xf numFmtId="214" fontId="86" fillId="0" borderId="0" applyFont="0" applyFill="0" applyBorder="0" applyAlignment="0" applyProtection="0"/>
    <xf numFmtId="217" fontId="86" fillId="0" borderId="0" applyFont="0" applyFill="0" applyBorder="0" applyAlignment="0" applyProtection="0"/>
    <xf numFmtId="43"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18" fontId="66" fillId="0" borderId="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211" fontId="66" fillId="0" borderId="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8" fontId="86" fillId="0" borderId="0" applyFont="0" applyFill="0" applyBorder="0" applyAlignment="0" applyProtection="0"/>
    <xf numFmtId="210" fontId="2" fillId="0" borderId="0" applyFill="0" applyBorder="0" applyAlignment="0" applyProtection="0"/>
    <xf numFmtId="210" fontId="76" fillId="0" borderId="0" applyFill="0" applyBorder="0" applyAlignment="0" applyProtection="0"/>
    <xf numFmtId="210" fontId="35" fillId="0" borderId="0" applyFill="0" applyBorder="0" applyAlignment="0" applyProtection="0"/>
    <xf numFmtId="165"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215" fontId="86" fillId="0" borderId="0" applyFont="0" applyFill="0" applyBorder="0" applyAlignment="0" applyProtection="0"/>
    <xf numFmtId="214" fontId="86" fillId="0" borderId="0" applyFont="0" applyFill="0" applyBorder="0" applyAlignment="0" applyProtection="0"/>
    <xf numFmtId="0" fontId="86" fillId="0" borderId="0" applyFont="0" applyFill="0" applyBorder="0" applyAlignment="0" applyProtection="0"/>
    <xf numFmtId="219" fontId="66" fillId="0" borderId="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7"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8" fontId="2" fillId="0" borderId="0" applyFill="0" applyBorder="0" applyAlignment="0" applyProtection="0"/>
    <xf numFmtId="218" fontId="76" fillId="0" borderId="0" applyFill="0" applyBorder="0" applyAlignment="0" applyProtection="0"/>
    <xf numFmtId="218" fontId="35" fillId="0" borderId="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211" fontId="66" fillId="0" borderId="0" applyFill="0" applyBorder="0" applyAlignment="0" applyProtection="0"/>
    <xf numFmtId="210" fontId="2" fillId="0" borderId="0" applyFill="0" applyBorder="0" applyAlignment="0" applyProtection="0"/>
    <xf numFmtId="210" fontId="76" fillId="0" borderId="0" applyFill="0" applyBorder="0" applyAlignment="0" applyProtection="0"/>
    <xf numFmtId="210" fontId="35" fillId="0" borderId="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43" fontId="86" fillId="0" borderId="0" applyFont="0" applyFill="0" applyBorder="0" applyAlignment="0" applyProtection="0"/>
    <xf numFmtId="214" fontId="86" fillId="0" borderId="0" applyFont="0" applyFill="0" applyBorder="0" applyAlignment="0" applyProtection="0"/>
    <xf numFmtId="0" fontId="66" fillId="0" borderId="0" applyFill="0" applyBorder="0" applyAlignment="0" applyProtection="0"/>
    <xf numFmtId="168" fontId="86" fillId="0" borderId="0" applyFont="0" applyFill="0" applyBorder="0" applyAlignment="0" applyProtection="0"/>
    <xf numFmtId="43" fontId="86" fillId="0" borderId="0" applyFont="0" applyFill="0" applyBorder="0" applyAlignment="0" applyProtection="0"/>
    <xf numFmtId="214"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09" fontId="66" fillId="0" borderId="0" applyFill="0" applyBorder="0" applyAlignment="0" applyProtection="0"/>
    <xf numFmtId="208" fontId="2" fillId="0" borderId="0" applyFill="0" applyBorder="0" applyAlignment="0" applyProtection="0"/>
    <xf numFmtId="208" fontId="76" fillId="0" borderId="0" applyFill="0" applyBorder="0" applyAlignment="0" applyProtection="0"/>
    <xf numFmtId="208" fontId="35" fillId="0" borderId="0" applyFill="0" applyBorder="0" applyAlignment="0" applyProtection="0"/>
    <xf numFmtId="168" fontId="86" fillId="0" borderId="0" applyFont="0" applyFill="0" applyBorder="0" applyAlignment="0" applyProtection="0"/>
    <xf numFmtId="217" fontId="86" fillId="0" borderId="0" applyFont="0" applyFill="0" applyBorder="0" applyAlignment="0" applyProtection="0"/>
    <xf numFmtId="208" fontId="2" fillId="0" borderId="0" applyFill="0" applyBorder="0" applyAlignment="0" applyProtection="0"/>
    <xf numFmtId="165" fontId="86" fillId="0" borderId="0" applyFont="0" applyFill="0" applyBorder="0" applyAlignment="0" applyProtection="0"/>
    <xf numFmtId="217"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09" fontId="66" fillId="0" borderId="0" applyFill="0" applyBorder="0" applyAlignment="0" applyProtection="0"/>
    <xf numFmtId="208" fontId="2" fillId="0" borderId="0" applyFill="0" applyBorder="0" applyAlignment="0" applyProtection="0"/>
    <xf numFmtId="208" fontId="76" fillId="0" borderId="0" applyFill="0" applyBorder="0" applyAlignment="0" applyProtection="0"/>
    <xf numFmtId="208" fontId="35" fillId="0" borderId="0" applyFill="0" applyBorder="0" applyAlignment="0" applyProtection="0"/>
    <xf numFmtId="208" fontId="76" fillId="0" borderId="0" applyFill="0" applyBorder="0" applyAlignment="0" applyProtection="0"/>
    <xf numFmtId="208" fontId="35" fillId="0" borderId="0" applyFill="0" applyBorder="0" applyAlignment="0" applyProtection="0"/>
    <xf numFmtId="43" fontId="86" fillId="0" borderId="0" applyFont="0" applyFill="0" applyBorder="0" applyAlignment="0" applyProtection="0"/>
    <xf numFmtId="214"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0" fontId="66" fillId="0" borderId="0" applyFill="0" applyBorder="0" applyAlignment="0" applyProtection="0"/>
    <xf numFmtId="0" fontId="2" fillId="0" borderId="0" applyFill="0" applyBorder="0" applyAlignment="0" applyProtection="0"/>
    <xf numFmtId="0" fontId="76" fillId="0" borderId="0" applyFill="0" applyBorder="0" applyAlignment="0" applyProtection="0"/>
    <xf numFmtId="0" fontId="35" fillId="0" borderId="0" applyFill="0" applyBorder="0" applyAlignment="0" applyProtection="0"/>
    <xf numFmtId="0" fontId="66" fillId="0" borderId="0" applyFill="0" applyBorder="0" applyAlignment="0" applyProtection="0"/>
    <xf numFmtId="0" fontId="86" fillId="0" borderId="0" applyFont="0" applyFill="0" applyBorder="0" applyAlignment="0" applyProtection="0"/>
    <xf numFmtId="0" fontId="66" fillId="0" borderId="0" applyFill="0" applyBorder="0" applyAlignment="0" applyProtection="0"/>
    <xf numFmtId="0" fontId="2" fillId="0" borderId="0" applyFill="0" applyBorder="0" applyAlignment="0" applyProtection="0"/>
    <xf numFmtId="0" fontId="76" fillId="0" borderId="0" applyFill="0" applyBorder="0" applyAlignment="0" applyProtection="0"/>
    <xf numFmtId="0" fontId="35" fillId="0" borderId="0" applyFill="0" applyBorder="0" applyAlignment="0" applyProtection="0"/>
    <xf numFmtId="215" fontId="86" fillId="0" borderId="0" applyFont="0" applyFill="0" applyBorder="0" applyAlignment="0" applyProtection="0"/>
    <xf numFmtId="43" fontId="86" fillId="0" borderId="0" applyFont="0" applyFill="0" applyBorder="0" applyAlignment="0" applyProtection="0"/>
    <xf numFmtId="214"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17" fontId="86" fillId="0" borderId="0" applyFont="0" applyFill="0" applyBorder="0" applyAlignment="0" applyProtection="0"/>
    <xf numFmtId="213" fontId="86" fillId="0" borderId="0" applyFont="0" applyFill="0" applyBorder="0" applyAlignment="0" applyProtection="0"/>
    <xf numFmtId="43" fontId="86" fillId="0" borderId="0" applyFont="0" applyFill="0" applyBorder="0" applyAlignment="0" applyProtection="0"/>
    <xf numFmtId="213" fontId="86" fillId="0" borderId="0" applyFont="0" applyFill="0" applyBorder="0" applyAlignment="0" applyProtection="0"/>
    <xf numFmtId="214" fontId="86" fillId="0" borderId="0" applyFont="0" applyFill="0" applyBorder="0" applyAlignment="0" applyProtection="0"/>
    <xf numFmtId="213" fontId="86" fillId="0" borderId="0" applyFont="0" applyFill="0" applyBorder="0" applyAlignment="0" applyProtection="0"/>
    <xf numFmtId="214" fontId="86"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08" fontId="66" fillId="0" borderId="0" applyFill="0" applyBorder="0" applyAlignment="0" applyProtection="0"/>
    <xf numFmtId="217"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09" fontId="66" fillId="0" borderId="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8" fontId="2" fillId="0" borderId="0" applyFill="0" applyBorder="0" applyAlignment="0" applyProtection="0"/>
    <xf numFmtId="208" fontId="76" fillId="0" borderId="0" applyFill="0" applyBorder="0" applyAlignment="0" applyProtection="0"/>
    <xf numFmtId="208" fontId="35" fillId="0" borderId="0" applyFill="0" applyBorder="0" applyAlignment="0" applyProtection="0"/>
    <xf numFmtId="215" fontId="86" fillId="0" borderId="0" applyFont="0" applyFill="0" applyBorder="0" applyAlignment="0" applyProtection="0"/>
    <xf numFmtId="214" fontId="86" fillId="0" borderId="0" applyFont="0" applyFill="0" applyBorder="0" applyAlignment="0" applyProtection="0"/>
    <xf numFmtId="193" fontId="66" fillId="0" borderId="0" applyFill="0" applyBorder="0" applyAlignment="0" applyProtection="0"/>
    <xf numFmtId="222" fontId="69" fillId="0" borderId="0" applyFont="0" applyFill="0" applyBorder="0" applyAlignment="0" applyProtection="0"/>
    <xf numFmtId="193" fontId="66" fillId="0" borderId="0" applyFill="0" applyBorder="0" applyAlignment="0" applyProtection="0"/>
    <xf numFmtId="193" fontId="2" fillId="0" borderId="0" applyFill="0" applyBorder="0" applyAlignment="0" applyProtection="0"/>
    <xf numFmtId="193" fontId="76" fillId="0" borderId="0" applyFill="0" applyBorder="0" applyAlignment="0" applyProtection="0"/>
    <xf numFmtId="193" fontId="35" fillId="0" borderId="0" applyFill="0" applyBorder="0" applyAlignment="0" applyProtection="0"/>
    <xf numFmtId="197" fontId="66" fillId="0" borderId="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197" fontId="66" fillId="0" borderId="0" applyFill="0" applyBorder="0" applyAlignment="0" applyProtection="0"/>
    <xf numFmtId="196" fontId="86" fillId="0" borderId="0" applyFont="0" applyFill="0" applyBorder="0" applyAlignment="0" applyProtection="0"/>
    <xf numFmtId="200" fontId="66" fillId="0" borderId="0" applyFill="0" applyBorder="0" applyAlignment="0" applyProtection="0"/>
    <xf numFmtId="42" fontId="86" fillId="0" borderId="0" applyFont="0" applyFill="0" applyBorder="0" applyAlignment="0" applyProtection="0"/>
    <xf numFmtId="200" fontId="66" fillId="0" borderId="0" applyFill="0" applyBorder="0" applyAlignment="0" applyProtection="0"/>
    <xf numFmtId="42" fontId="86" fillId="0" borderId="0" applyFont="0" applyFill="0" applyBorder="0" applyAlignment="0" applyProtection="0"/>
    <xf numFmtId="203" fontId="86" fillId="0" borderId="0" applyFont="0" applyFill="0" applyBorder="0" applyAlignment="0" applyProtection="0"/>
    <xf numFmtId="42" fontId="86" fillId="0" borderId="0" applyFont="0" applyFill="0" applyBorder="0" applyAlignment="0" applyProtection="0"/>
    <xf numFmtId="197" fontId="66" fillId="0" borderId="0" applyFill="0" applyBorder="0" applyAlignment="0" applyProtection="0"/>
    <xf numFmtId="42" fontId="86" fillId="0" borderId="0" applyFont="0" applyFill="0" applyBorder="0" applyAlignment="0" applyProtection="0"/>
    <xf numFmtId="200" fontId="66" fillId="0" borderId="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202"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196" fontId="86" fillId="0" borderId="0" applyFont="0" applyFill="0" applyBorder="0" applyAlignment="0" applyProtection="0"/>
    <xf numFmtId="203"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200" fontId="66" fillId="0" borderId="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203" fontId="86" fillId="0" borderId="0" applyFont="0" applyFill="0" applyBorder="0" applyAlignment="0" applyProtection="0"/>
    <xf numFmtId="197" fontId="2" fillId="0" borderId="0" applyFill="0" applyBorder="0" applyAlignment="0" applyProtection="0"/>
    <xf numFmtId="42" fontId="86" fillId="0" borderId="0" applyFont="0" applyFill="0" applyBorder="0" applyAlignment="0" applyProtection="0"/>
    <xf numFmtId="203" fontId="86" fillId="0" borderId="0" applyFont="0" applyFill="0" applyBorder="0" applyAlignment="0" applyProtection="0"/>
    <xf numFmtId="197" fontId="66" fillId="0" borderId="0" applyFill="0" applyBorder="0" applyAlignment="0" applyProtection="0"/>
    <xf numFmtId="42" fontId="86" fillId="0" borderId="0" applyFont="0" applyFill="0" applyBorder="0" applyAlignment="0" applyProtection="0"/>
    <xf numFmtId="197" fontId="66" fillId="0" borderId="0" applyFill="0" applyBorder="0" applyAlignment="0" applyProtection="0"/>
    <xf numFmtId="197" fontId="2" fillId="0" borderId="0" applyFill="0" applyBorder="0" applyAlignment="0" applyProtection="0"/>
    <xf numFmtId="197" fontId="76" fillId="0" borderId="0" applyFill="0" applyBorder="0" applyAlignment="0" applyProtection="0"/>
    <xf numFmtId="197" fontId="35" fillId="0" borderId="0" applyFill="0" applyBorder="0" applyAlignment="0" applyProtection="0"/>
    <xf numFmtId="197" fontId="76" fillId="0" borderId="0" applyFill="0" applyBorder="0" applyAlignment="0" applyProtection="0"/>
    <xf numFmtId="197" fontId="35" fillId="0" borderId="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200" fontId="66" fillId="0" borderId="0" applyFill="0" applyBorder="0" applyAlignment="0" applyProtection="0"/>
    <xf numFmtId="201" fontId="86" fillId="0" borderId="0" applyFont="0" applyFill="0" applyBorder="0" applyAlignment="0" applyProtection="0"/>
    <xf numFmtId="200" fontId="66" fillId="0" borderId="0" applyFill="0" applyBorder="0" applyAlignment="0" applyProtection="0"/>
    <xf numFmtId="200" fontId="2" fillId="0" borderId="0" applyFill="0" applyBorder="0" applyAlignment="0" applyProtection="0"/>
    <xf numFmtId="200" fontId="76" fillId="0" borderId="0" applyFill="0" applyBorder="0" applyAlignment="0" applyProtection="0"/>
    <xf numFmtId="200" fontId="35" fillId="0" borderId="0" applyFill="0" applyBorder="0" applyAlignment="0" applyProtection="0"/>
    <xf numFmtId="200" fontId="66" fillId="0" borderId="0" applyFill="0" applyBorder="0" applyAlignment="0" applyProtection="0"/>
    <xf numFmtId="201" fontId="86" fillId="0" borderId="0" applyFont="0" applyFill="0" applyBorder="0" applyAlignment="0" applyProtection="0"/>
    <xf numFmtId="200" fontId="66" fillId="0" borderId="0" applyFill="0" applyBorder="0" applyAlignment="0" applyProtection="0"/>
    <xf numFmtId="200" fontId="2" fillId="0" borderId="0" applyFill="0" applyBorder="0" applyAlignment="0" applyProtection="0"/>
    <xf numFmtId="200" fontId="76" fillId="0" borderId="0" applyFill="0" applyBorder="0" applyAlignment="0" applyProtection="0"/>
    <xf numFmtId="200" fontId="35" fillId="0" borderId="0" applyFill="0" applyBorder="0" applyAlignment="0" applyProtection="0"/>
    <xf numFmtId="196"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20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203" fontId="86" fillId="0" borderId="0" applyFont="0" applyFill="0" applyBorder="0" applyAlignment="0" applyProtection="0"/>
    <xf numFmtId="224" fontId="66" fillId="0" borderId="0" applyFill="0" applyBorder="0" applyAlignment="0" applyProtection="0"/>
    <xf numFmtId="225" fontId="86" fillId="0" borderId="0" applyFont="0" applyFill="0" applyBorder="0" applyAlignment="0" applyProtection="0"/>
    <xf numFmtId="224" fontId="66" fillId="0" borderId="0" applyFill="0" applyBorder="0" applyAlignment="0" applyProtection="0"/>
    <xf numFmtId="225" fontId="86" fillId="0" borderId="0" applyFont="0" applyFill="0" applyBorder="0" applyAlignment="0" applyProtection="0"/>
    <xf numFmtId="225" fontId="86" fillId="0" borderId="0" applyFont="0" applyFill="0" applyBorder="0" applyAlignment="0" applyProtection="0"/>
    <xf numFmtId="225" fontId="86" fillId="0" borderId="0" applyFont="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69" fillId="0" borderId="0" applyFont="0" applyFill="0" applyBorder="0" applyAlignment="0" applyProtection="0"/>
    <xf numFmtId="226" fontId="66" fillId="0" borderId="0" applyFill="0" applyBorder="0" applyAlignment="0" applyProtection="0"/>
    <xf numFmtId="226" fontId="2" fillId="0" borderId="0" applyFill="0" applyBorder="0" applyAlignment="0" applyProtection="0"/>
    <xf numFmtId="226" fontId="76" fillId="0" borderId="0" applyFill="0" applyBorder="0" applyAlignment="0" applyProtection="0"/>
    <xf numFmtId="226" fontId="35" fillId="0" borderId="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86" fillId="0" borderId="0" applyFont="0" applyFill="0" applyBorder="0" applyAlignment="0" applyProtection="0"/>
    <xf numFmtId="227"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216" fontId="86" fillId="0" borderId="0" applyFont="0" applyFill="0" applyBorder="0" applyAlignment="0" applyProtection="0"/>
    <xf numFmtId="208" fontId="66" fillId="0" borderId="0" applyFill="0" applyBorder="0" applyAlignment="0" applyProtection="0"/>
    <xf numFmtId="218" fontId="66" fillId="0" borderId="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0" fontId="66" fillId="0" borderId="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14"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214"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43" fontId="86"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06" fontId="66" fillId="0" borderId="0" applyFill="0" applyBorder="0" applyAlignment="0" applyProtection="0"/>
    <xf numFmtId="168" fontId="69"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231" fontId="86" fillId="0" borderId="0" applyFont="0" applyFill="0" applyBorder="0" applyAlignment="0" applyProtection="0"/>
    <xf numFmtId="228" fontId="66" fillId="0" borderId="0" applyFill="0" applyBorder="0" applyAlignment="0" applyProtection="0"/>
    <xf numFmtId="198" fontId="66" fillId="0" borderId="0" applyFill="0" applyBorder="0" applyAlignment="0" applyProtection="0"/>
    <xf numFmtId="199"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232" fontId="66" fillId="0" borderId="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32" fontId="66" fillId="0" borderId="0" applyFill="0" applyBorder="0" applyAlignment="0" applyProtection="0"/>
    <xf numFmtId="233" fontId="86" fillId="0" borderId="0" applyFont="0" applyFill="0" applyBorder="0" applyAlignment="0" applyProtection="0"/>
    <xf numFmtId="232" fontId="66" fillId="0" borderId="0" applyFill="0" applyBorder="0" applyAlignment="0" applyProtection="0"/>
    <xf numFmtId="233"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41" fontId="86" fillId="0" borderId="0" applyFont="0" applyFill="0" applyBorder="0" applyAlignment="0" applyProtection="0"/>
    <xf numFmtId="234" fontId="86" fillId="0" borderId="0" applyFont="0" applyFill="0" applyBorder="0" applyAlignment="0" applyProtection="0"/>
    <xf numFmtId="235"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197" fontId="66" fillId="0" borderId="0" applyFill="0" applyBorder="0" applyAlignment="0" applyProtection="0"/>
    <xf numFmtId="200" fontId="66" fillId="0" borderId="0" applyFill="0" applyBorder="0" applyAlignment="0" applyProtection="0"/>
    <xf numFmtId="197" fontId="66" fillId="0" borderId="0" applyFill="0" applyBorder="0" applyAlignment="0" applyProtection="0"/>
    <xf numFmtId="42" fontId="86" fillId="0" borderId="0" applyFont="0" applyFill="0" applyBorder="0" applyAlignment="0" applyProtection="0"/>
    <xf numFmtId="200" fontId="66" fillId="0" borderId="0" applyFill="0" applyBorder="0" applyAlignment="0" applyProtection="0"/>
    <xf numFmtId="201" fontId="86" fillId="0" borderId="0" applyFont="0" applyFill="0" applyBorder="0" applyAlignment="0" applyProtection="0"/>
    <xf numFmtId="200" fontId="66" fillId="0" borderId="0" applyFill="0" applyBorder="0" applyAlignment="0" applyProtection="0"/>
    <xf numFmtId="201" fontId="86" fillId="0" borderId="0" applyFont="0" applyFill="0" applyBorder="0" applyAlignment="0" applyProtection="0"/>
    <xf numFmtId="42" fontId="86" fillId="0" borderId="0" applyFont="0" applyFill="0" applyBorder="0" applyAlignment="0" applyProtection="0"/>
    <xf numFmtId="224" fontId="66" fillId="0" borderId="0" applyFill="0" applyBorder="0" applyAlignment="0" applyProtection="0"/>
    <xf numFmtId="225" fontId="86" fillId="0" borderId="0" applyFont="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69" fillId="0" borderId="0" applyFont="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86" fillId="0" borderId="0" applyFont="0" applyFill="0" applyBorder="0" applyAlignment="0" applyProtection="0"/>
    <xf numFmtId="227" fontId="86" fillId="0" borderId="0" applyFont="0" applyFill="0" applyBorder="0" applyAlignment="0" applyProtection="0"/>
    <xf numFmtId="193" fontId="66" fillId="0" borderId="0" applyFill="0" applyBorder="0" applyAlignment="0" applyProtection="0"/>
    <xf numFmtId="222" fontId="69" fillId="0" borderId="0" applyFont="0" applyFill="0" applyBorder="0" applyAlignment="0" applyProtection="0"/>
    <xf numFmtId="206" fontId="66" fillId="0" borderId="0" applyFill="0" applyBorder="0" applyAlignment="0" applyProtection="0"/>
    <xf numFmtId="168" fontId="69"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231" fontId="86" fillId="0" borderId="0" applyFont="0" applyFill="0" applyBorder="0" applyAlignment="0" applyProtection="0"/>
    <xf numFmtId="228" fontId="66" fillId="0" borderId="0" applyFill="0" applyBorder="0" applyAlignment="0" applyProtection="0"/>
    <xf numFmtId="198" fontId="66" fillId="0" borderId="0" applyFill="0" applyBorder="0" applyAlignment="0" applyProtection="0"/>
    <xf numFmtId="199"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232" fontId="66" fillId="0" borderId="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32" fontId="66" fillId="0" borderId="0" applyFill="0" applyBorder="0" applyAlignment="0" applyProtection="0"/>
    <xf numFmtId="233" fontId="86" fillId="0" borderId="0" applyFont="0" applyFill="0" applyBorder="0" applyAlignment="0" applyProtection="0"/>
    <xf numFmtId="232" fontId="66" fillId="0" borderId="0" applyFill="0" applyBorder="0" applyAlignment="0" applyProtection="0"/>
    <xf numFmtId="233"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41" fontId="86" fillId="0" borderId="0" applyFont="0" applyFill="0" applyBorder="0" applyAlignment="0" applyProtection="0"/>
    <xf numFmtId="234" fontId="86" fillId="0" borderId="0" applyFont="0" applyFill="0" applyBorder="0" applyAlignment="0" applyProtection="0"/>
    <xf numFmtId="235"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216" fontId="86" fillId="0" borderId="0" applyFont="0" applyFill="0" applyBorder="0" applyAlignment="0" applyProtection="0"/>
    <xf numFmtId="208" fontId="66" fillId="0" borderId="0" applyFill="0" applyBorder="0" applyAlignment="0" applyProtection="0"/>
    <xf numFmtId="218" fontId="66" fillId="0" borderId="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0" fontId="66" fillId="0" borderId="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14"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214"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43" fontId="86"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193" fontId="66" fillId="0" borderId="0" applyFill="0" applyBorder="0" applyAlignment="0" applyProtection="0"/>
    <xf numFmtId="222" fontId="69" fillId="0" borderId="0" applyFont="0" applyFill="0" applyBorder="0" applyAlignment="0" applyProtection="0"/>
    <xf numFmtId="181" fontId="66" fillId="0" borderId="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205" fontId="69" fillId="0" borderId="0" applyFont="0" applyFill="0" applyBorder="0" applyAlignment="0" applyProtection="0"/>
    <xf numFmtId="42" fontId="86"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224" fontId="66" fillId="0" borderId="0" applyFill="0" applyBorder="0" applyAlignment="0" applyProtection="0"/>
    <xf numFmtId="225" fontId="86" fillId="0" borderId="0" applyFont="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69" fillId="0" borderId="0" applyFont="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86"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xf numFmtId="0" fontId="89" fillId="0" borderId="0"/>
    <xf numFmtId="0" fontId="78" fillId="0" borderId="0" applyNumberFormat="0" applyFill="0" applyBorder="0" applyAlignment="0" applyProtection="0"/>
    <xf numFmtId="0" fontId="89" fillId="0" borderId="0"/>
    <xf numFmtId="0" fontId="89" fillId="0" borderId="0"/>
    <xf numFmtId="0" fontId="89" fillId="0" borderId="0"/>
    <xf numFmtId="197" fontId="66" fillId="0" borderId="0" applyFill="0" applyBorder="0" applyAlignment="0" applyProtection="0"/>
    <xf numFmtId="42" fontId="86" fillId="0" borderId="0" applyFont="0" applyFill="0" applyBorder="0" applyAlignment="0" applyProtection="0"/>
    <xf numFmtId="197" fontId="66" fillId="0" borderId="0" applyFill="0" applyBorder="0" applyAlignment="0" applyProtection="0"/>
    <xf numFmtId="42" fontId="86" fillId="0" borderId="0" applyFont="0" applyFill="0" applyBorder="0" applyAlignment="0" applyProtection="0"/>
    <xf numFmtId="0" fontId="88" fillId="0" borderId="0"/>
    <xf numFmtId="0" fontId="87" fillId="0" borderId="0"/>
    <xf numFmtId="0" fontId="80" fillId="0" borderId="0"/>
    <xf numFmtId="0" fontId="89" fillId="0" borderId="0"/>
    <xf numFmtId="227" fontId="86"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97" fontId="66" fillId="0" borderId="0" applyFill="0" applyBorder="0" applyAlignment="0" applyProtection="0"/>
    <xf numFmtId="42" fontId="86" fillId="0" borderId="0" applyFont="0" applyFill="0" applyBorder="0" applyAlignment="0" applyProtection="0"/>
    <xf numFmtId="197" fontId="66" fillId="0" borderId="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193" fontId="66" fillId="0" borderId="0" applyFill="0" applyBorder="0" applyAlignment="0" applyProtection="0"/>
    <xf numFmtId="222" fontId="69"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231" fontId="86" fillId="0" borderId="0" applyFont="0" applyFill="0" applyBorder="0" applyAlignment="0" applyProtection="0"/>
    <xf numFmtId="228" fontId="66" fillId="0" borderId="0" applyFill="0" applyBorder="0" applyAlignment="0" applyProtection="0"/>
    <xf numFmtId="198" fontId="66" fillId="0" borderId="0" applyFill="0" applyBorder="0" applyAlignment="0" applyProtection="0"/>
    <xf numFmtId="199"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232" fontId="66" fillId="0" borderId="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32" fontId="66" fillId="0" borderId="0" applyFill="0" applyBorder="0" applyAlignment="0" applyProtection="0"/>
    <xf numFmtId="233" fontId="86" fillId="0" borderId="0" applyFont="0" applyFill="0" applyBorder="0" applyAlignment="0" applyProtection="0"/>
    <xf numFmtId="232" fontId="66" fillId="0" borderId="0" applyFill="0" applyBorder="0" applyAlignment="0" applyProtection="0"/>
    <xf numFmtId="233"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41" fontId="86" fillId="0" borderId="0" applyFont="0" applyFill="0" applyBorder="0" applyAlignment="0" applyProtection="0"/>
    <xf numFmtId="234" fontId="86" fillId="0" borderId="0" applyFont="0" applyFill="0" applyBorder="0" applyAlignment="0" applyProtection="0"/>
    <xf numFmtId="235"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216" fontId="86" fillId="0" borderId="0" applyFont="0" applyFill="0" applyBorder="0" applyAlignment="0" applyProtection="0"/>
    <xf numFmtId="208" fontId="66" fillId="0" borderId="0" applyFill="0" applyBorder="0" applyAlignment="0" applyProtection="0"/>
    <xf numFmtId="218" fontId="66" fillId="0" borderId="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0" fontId="66" fillId="0" borderId="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210" fontId="66" fillId="0" borderId="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214"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0" fontId="66" fillId="0" borderId="0" applyFill="0" applyBorder="0" applyAlignment="0" applyProtection="0"/>
    <xf numFmtId="0" fontId="86" fillId="0" borderId="0" applyFont="0" applyFill="0" applyBorder="0" applyAlignment="0" applyProtection="0"/>
    <xf numFmtId="214" fontId="86" fillId="0" borderId="0" applyFont="0" applyFill="0" applyBorder="0" applyAlignment="0" applyProtection="0"/>
    <xf numFmtId="43" fontId="86" fillId="0" borderId="0" applyFont="0" applyFill="0" applyBorder="0" applyAlignment="0" applyProtection="0"/>
    <xf numFmtId="168" fontId="86" fillId="0" borderId="0" applyFont="0" applyFill="0" applyBorder="0" applyAlignment="0" applyProtection="0"/>
    <xf numFmtId="43" fontId="86"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08" fontId="66" fillId="0" borderId="0" applyFill="0" applyBorder="0" applyAlignment="0" applyProtection="0"/>
    <xf numFmtId="43" fontId="86" fillId="0" borderId="0" applyFont="0" applyFill="0" applyBorder="0" applyAlignment="0" applyProtection="0"/>
    <xf numFmtId="181" fontId="66" fillId="0" borderId="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205" fontId="69" fillId="0" borderId="0" applyFont="0" applyFill="0" applyBorder="0" applyAlignment="0" applyProtection="0"/>
    <xf numFmtId="206" fontId="66" fillId="0" borderId="0" applyFill="0" applyBorder="0" applyAlignment="0" applyProtection="0"/>
    <xf numFmtId="168" fontId="69" fillId="0" borderId="0" applyFont="0" applyFill="0" applyBorder="0" applyAlignment="0" applyProtection="0"/>
    <xf numFmtId="0" fontId="80" fillId="0" borderId="0"/>
    <xf numFmtId="0" fontId="89" fillId="0" borderId="0"/>
    <xf numFmtId="0" fontId="88" fillId="0" borderId="0"/>
    <xf numFmtId="0" fontId="87" fillId="0" borderId="0"/>
    <xf numFmtId="0" fontId="80" fillId="0" borderId="0"/>
    <xf numFmtId="0" fontId="89" fillId="0" borderId="0"/>
    <xf numFmtId="0" fontId="80" fillId="0" borderId="0"/>
    <xf numFmtId="0" fontId="89" fillId="0" borderId="0"/>
    <xf numFmtId="197" fontId="66" fillId="0" borderId="0" applyFill="0" applyBorder="0" applyAlignment="0" applyProtection="0"/>
    <xf numFmtId="42" fontId="86" fillId="0" borderId="0" applyFont="0" applyFill="0" applyBorder="0" applyAlignment="0" applyProtection="0"/>
    <xf numFmtId="0" fontId="88" fillId="0" borderId="0"/>
    <xf numFmtId="0" fontId="87"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xf numFmtId="0" fontId="89" fillId="0" borderId="0"/>
    <xf numFmtId="0" fontId="9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8" fillId="0" borderId="0"/>
    <xf numFmtId="0" fontId="87" fillId="0" borderId="0"/>
    <xf numFmtId="0" fontId="87" fillId="0" borderId="0"/>
    <xf numFmtId="0" fontId="87" fillId="0" borderId="0"/>
    <xf numFmtId="0" fontId="87" fillId="0" borderId="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97" fontId="66" fillId="0" borderId="0" applyFill="0" applyBorder="0" applyAlignment="0" applyProtection="0"/>
    <xf numFmtId="42" fontId="86" fillId="0" borderId="0" applyFont="0" applyFill="0" applyBorder="0" applyAlignment="0" applyProtection="0"/>
    <xf numFmtId="0" fontId="94"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2" fillId="0" borderId="0"/>
    <xf numFmtId="0" fontId="91" fillId="0" borderId="0">
      <alignment vertical="top"/>
    </xf>
    <xf numFmtId="0" fontId="91" fillId="0" borderId="0">
      <alignment vertical="top"/>
    </xf>
    <xf numFmtId="0" fontId="94"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4"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87" fillId="0" borderId="0"/>
    <xf numFmtId="0" fontId="87" fillId="0" borderId="0"/>
    <xf numFmtId="0" fontId="80" fillId="0" borderId="0"/>
    <xf numFmtId="0" fontId="2" fillId="0" borderId="0"/>
    <xf numFmtId="0" fontId="2" fillId="0" borderId="0"/>
    <xf numFmtId="0" fontId="2" fillId="0" borderId="0"/>
    <xf numFmtId="0" fontId="2" fillId="0" borderId="0"/>
    <xf numFmtId="0" fontId="2"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0" fillId="0" borderId="0"/>
    <xf numFmtId="0" fontId="89" fillId="0" borderId="0"/>
    <xf numFmtId="0" fontId="89" fillId="0" borderId="0"/>
    <xf numFmtId="0" fontId="2" fillId="0" borderId="0"/>
    <xf numFmtId="236" fontId="95" fillId="0" borderId="0" applyFont="0" applyFill="0" applyBorder="0" applyAlignment="0" applyProtection="0"/>
    <xf numFmtId="236" fontId="96" fillId="0" borderId="0" applyFont="0" applyFill="0" applyBorder="0" applyAlignment="0" applyProtection="0"/>
    <xf numFmtId="236" fontId="96" fillId="0" borderId="0" applyFon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237" fontId="2" fillId="0" borderId="0" applyFont="0" applyFill="0" applyBorder="0" applyAlignment="0" applyProtection="0"/>
    <xf numFmtId="238" fontId="2" fillId="0" borderId="0" applyFont="0" applyFill="0" applyBorder="0" applyAlignment="0" applyProtection="0"/>
    <xf numFmtId="0" fontId="2" fillId="0" borderId="0"/>
    <xf numFmtId="0" fontId="2" fillId="0" borderId="0"/>
    <xf numFmtId="0" fontId="2" fillId="0" borderId="0"/>
    <xf numFmtId="0" fontId="2" fillId="0" borderId="0"/>
    <xf numFmtId="1" fontId="97" fillId="0" borderId="0" applyBorder="0" applyAlignment="0"/>
    <xf numFmtId="1" fontId="98" fillId="0" borderId="21" applyBorder="0" applyAlignment="0">
      <alignment horizontal="center"/>
    </xf>
    <xf numFmtId="1" fontId="99" fillId="0" borderId="21" applyBorder="0" applyAlignment="0">
      <alignment horizontal="center"/>
    </xf>
    <xf numFmtId="239" fontId="66" fillId="0" borderId="0" applyFill="0" applyBorder="0" applyAlignment="0" applyProtection="0"/>
    <xf numFmtId="239" fontId="100" fillId="0" borderId="0" applyFont="0" applyFill="0" applyBorder="0" applyAlignment="0" applyProtection="0"/>
    <xf numFmtId="3" fontId="72" fillId="0" borderId="20"/>
    <xf numFmtId="3" fontId="72" fillId="0" borderId="1"/>
    <xf numFmtId="169" fontId="66" fillId="0" borderId="0" applyFill="0" applyBorder="0" applyAlignment="0" applyProtection="0"/>
    <xf numFmtId="169" fontId="100" fillId="0" borderId="0" applyFont="0" applyFill="0" applyBorder="0" applyAlignment="0" applyProtection="0"/>
    <xf numFmtId="0" fontId="69" fillId="0" borderId="0" applyFont="0" applyFill="0" applyBorder="0" applyAlignment="0"/>
    <xf numFmtId="3" fontId="72" fillId="0" borderId="20"/>
    <xf numFmtId="3" fontId="72" fillId="0" borderId="1"/>
    <xf numFmtId="10" fontId="66" fillId="0" borderId="0" applyFill="0" applyBorder="0" applyAlignment="0" applyProtection="0"/>
    <xf numFmtId="10" fontId="100" fillId="0" borderId="0" applyFont="0" applyFill="0" applyBorder="0" applyAlignment="0" applyProtection="0"/>
    <xf numFmtId="1" fontId="99" fillId="0" borderId="1" applyBorder="0" applyAlignment="0">
      <alignment horizontal="center"/>
    </xf>
    <xf numFmtId="1" fontId="99" fillId="0" borderId="1" applyBorder="0" applyAlignment="0">
      <alignment horizontal="center"/>
    </xf>
    <xf numFmtId="1" fontId="101" fillId="0" borderId="0" applyBorder="0" applyAlignment="0"/>
    <xf numFmtId="1" fontId="98" fillId="0" borderId="1" applyBorder="0" applyAlignment="0">
      <alignment horizontal="center"/>
    </xf>
    <xf numFmtId="1" fontId="99" fillId="0" borderId="1" applyBorder="0" applyAlignment="0">
      <alignment horizontal="center"/>
    </xf>
    <xf numFmtId="1" fontId="97" fillId="0" borderId="0" applyBorder="0" applyAlignment="0"/>
    <xf numFmtId="1" fontId="98" fillId="0" borderId="1" applyBorder="0" applyAlignment="0">
      <alignment horizontal="center"/>
    </xf>
    <xf numFmtId="1" fontId="99" fillId="0" borderId="1" applyBorder="0" applyAlignment="0">
      <alignment horizontal="center"/>
    </xf>
    <xf numFmtId="240" fontId="69" fillId="0" borderId="0" applyFont="0" applyFill="0" applyBorder="0" applyAlignment="0" applyProtection="0"/>
    <xf numFmtId="241" fontId="66" fillId="0" borderId="0" applyFill="0" applyBorder="0" applyAlignment="0" applyProtection="0"/>
    <xf numFmtId="236" fontId="96" fillId="0" borderId="0" applyFont="0" applyFill="0" applyBorder="0" applyAlignment="0" applyProtection="0"/>
    <xf numFmtId="0" fontId="102" fillId="11" borderId="0"/>
    <xf numFmtId="236" fontId="95" fillId="0" borderId="0" applyFont="0" applyFill="0" applyBorder="0" applyAlignment="0" applyProtection="0"/>
    <xf numFmtId="0" fontId="102" fillId="11" borderId="0"/>
    <xf numFmtId="241" fontId="68" fillId="0" borderId="0" applyFill="0" applyBorder="0" applyAlignment="0" applyProtection="0"/>
    <xf numFmtId="0" fontId="103" fillId="12" borderId="0"/>
    <xf numFmtId="0" fontId="102" fillId="11" borderId="0"/>
    <xf numFmtId="0" fontId="102" fillId="11" borderId="0"/>
    <xf numFmtId="0" fontId="102" fillId="11" borderId="0"/>
    <xf numFmtId="0" fontId="102" fillId="11" borderId="0"/>
    <xf numFmtId="0" fontId="103" fillId="12" borderId="0"/>
    <xf numFmtId="0" fontId="102" fillId="11" borderId="0"/>
    <xf numFmtId="0" fontId="103" fillId="12" borderId="0"/>
    <xf numFmtId="0" fontId="102" fillId="11" borderId="0"/>
    <xf numFmtId="236" fontId="96" fillId="0" borderId="0" applyFont="0" applyFill="0" applyBorder="0" applyAlignment="0" applyProtection="0"/>
    <xf numFmtId="0" fontId="103" fillId="12" borderId="0"/>
    <xf numFmtId="0" fontId="102" fillId="11" borderId="0"/>
    <xf numFmtId="0" fontId="104" fillId="12" borderId="0"/>
    <xf numFmtId="0" fontId="16" fillId="11" borderId="0"/>
    <xf numFmtId="0" fontId="16" fillId="11" borderId="0"/>
    <xf numFmtId="0" fontId="16" fillId="11" borderId="0"/>
    <xf numFmtId="0" fontId="104" fillId="12" borderId="0"/>
    <xf numFmtId="0" fontId="16" fillId="11" borderId="0"/>
    <xf numFmtId="0" fontId="16" fillId="11" borderId="0"/>
    <xf numFmtId="0" fontId="16" fillId="11" borderId="0"/>
    <xf numFmtId="236" fontId="95" fillId="0" borderId="0" applyFont="0" applyFill="0" applyBorder="0" applyAlignment="0" applyProtection="0"/>
    <xf numFmtId="241" fontId="66" fillId="0" borderId="0" applyFill="0" applyBorder="0" applyAlignment="0" applyProtection="0"/>
    <xf numFmtId="236" fontId="95" fillId="0" borderId="0" applyFont="0" applyFill="0" applyBorder="0" applyAlignment="0" applyProtection="0"/>
    <xf numFmtId="0" fontId="103" fillId="12" borderId="0"/>
    <xf numFmtId="0" fontId="102" fillId="11" borderId="0"/>
    <xf numFmtId="236" fontId="96" fillId="0" borderId="0" applyFont="0" applyFill="0" applyBorder="0" applyAlignment="0" applyProtection="0"/>
    <xf numFmtId="241" fontId="66" fillId="0" borderId="0" applyFill="0" applyBorder="0" applyAlignment="0" applyProtection="0"/>
    <xf numFmtId="236" fontId="95" fillId="0" borderId="0" applyFont="0" applyFill="0" applyBorder="0" applyAlignment="0" applyProtection="0"/>
    <xf numFmtId="0" fontId="104" fillId="12" borderId="0"/>
    <xf numFmtId="0" fontId="16" fillId="11" borderId="0"/>
    <xf numFmtId="0" fontId="16" fillId="11" borderId="0"/>
    <xf numFmtId="0" fontId="16" fillId="11" borderId="0"/>
    <xf numFmtId="0" fontId="103" fillId="12" borderId="0"/>
    <xf numFmtId="0" fontId="102" fillId="11" borderId="0"/>
    <xf numFmtId="241" fontId="66" fillId="0" borderId="0" applyFill="0" applyBorder="0" applyAlignment="0" applyProtection="0"/>
    <xf numFmtId="236" fontId="95" fillId="0" borderId="0" applyFont="0" applyFill="0" applyBorder="0" applyAlignment="0" applyProtection="0"/>
    <xf numFmtId="0" fontId="104" fillId="12" borderId="0"/>
    <xf numFmtId="0" fontId="16" fillId="11" borderId="0"/>
    <xf numFmtId="0" fontId="16" fillId="11" borderId="0"/>
    <xf numFmtId="241" fontId="66" fillId="0" borderId="0" applyFill="0" applyBorder="0" applyAlignment="0" applyProtection="0"/>
    <xf numFmtId="236" fontId="95" fillId="0" borderId="0" applyFont="0" applyFill="0" applyBorder="0" applyAlignment="0" applyProtection="0"/>
    <xf numFmtId="0" fontId="103" fillId="12" borderId="0"/>
    <xf numFmtId="0" fontId="102" fillId="11" borderId="0"/>
    <xf numFmtId="0" fontId="103" fillId="12" borderId="0"/>
    <xf numFmtId="0" fontId="102" fillId="11" borderId="0"/>
    <xf numFmtId="241" fontId="66" fillId="0" borderId="0" applyFill="0" applyBorder="0" applyAlignment="0" applyProtection="0"/>
    <xf numFmtId="236" fontId="95" fillId="0" borderId="0" applyFont="0" applyFill="0" applyBorder="0" applyAlignment="0" applyProtection="0"/>
    <xf numFmtId="0" fontId="66" fillId="0" borderId="0" applyFill="0" applyBorder="0" applyAlignment="0"/>
    <xf numFmtId="0" fontId="105" fillId="0" borderId="0" applyFont="0" applyFill="0" applyBorder="0" applyAlignment="0">
      <alignment horizontal="left"/>
    </xf>
    <xf numFmtId="0" fontId="105" fillId="0" borderId="0" applyFont="0" applyFill="0" applyBorder="0" applyAlignment="0">
      <alignment horizontal="left"/>
    </xf>
    <xf numFmtId="0" fontId="104" fillId="12" borderId="0"/>
    <xf numFmtId="0" fontId="16" fillId="11" borderId="0"/>
    <xf numFmtId="0" fontId="16" fillId="11" borderId="0"/>
    <xf numFmtId="0" fontId="16" fillId="11" borderId="0"/>
    <xf numFmtId="236" fontId="95" fillId="0" borderId="0" applyFont="0" applyFill="0" applyBorder="0" applyAlignment="0" applyProtection="0"/>
    <xf numFmtId="0" fontId="103" fillId="12" borderId="0"/>
    <xf numFmtId="0" fontId="102" fillId="12" borderId="0"/>
    <xf numFmtId="0" fontId="103" fillId="12" borderId="0"/>
    <xf numFmtId="0" fontId="102" fillId="12" borderId="0"/>
    <xf numFmtId="241" fontId="66" fillId="0" borderId="0" applyFill="0" applyBorder="0" applyAlignment="0" applyProtection="0"/>
    <xf numFmtId="236" fontId="95" fillId="0" borderId="0" applyFont="0" applyFill="0" applyBorder="0" applyAlignment="0" applyProtection="0"/>
    <xf numFmtId="236" fontId="95" fillId="0" borderId="0" applyFont="0" applyFill="0" applyBorder="0" applyAlignment="0" applyProtection="0"/>
    <xf numFmtId="236" fontId="95" fillId="0" borderId="0" applyFont="0" applyFill="0" applyBorder="0" applyAlignment="0" applyProtection="0"/>
    <xf numFmtId="241" fontId="66" fillId="0" borderId="0" applyFill="0" applyBorder="0" applyAlignment="0" applyProtection="0"/>
    <xf numFmtId="241" fontId="66" fillId="0" borderId="0" applyFill="0" applyBorder="0" applyAlignment="0" applyProtection="0"/>
    <xf numFmtId="241" fontId="66" fillId="0" borderId="0" applyFill="0" applyBorder="0" applyAlignment="0" applyProtection="0"/>
    <xf numFmtId="236" fontId="95" fillId="0" borderId="0" applyFont="0" applyFill="0" applyBorder="0" applyAlignment="0" applyProtection="0"/>
    <xf numFmtId="241" fontId="66" fillId="0" borderId="0" applyFill="0" applyBorder="0" applyAlignment="0" applyProtection="0"/>
    <xf numFmtId="236" fontId="95" fillId="0" borderId="0" applyFont="0" applyFill="0" applyBorder="0" applyAlignment="0" applyProtection="0"/>
    <xf numFmtId="0" fontId="103" fillId="12" borderId="0"/>
    <xf numFmtId="0" fontId="102" fillId="11" borderId="0"/>
    <xf numFmtId="0" fontId="103" fillId="12" borderId="0"/>
    <xf numFmtId="0" fontId="102" fillId="11" borderId="0"/>
    <xf numFmtId="236" fontId="95" fillId="0" borderId="0" applyFont="0" applyFill="0" applyBorder="0" applyAlignment="0" applyProtection="0"/>
    <xf numFmtId="0" fontId="103" fillId="12" borderId="0"/>
    <xf numFmtId="0" fontId="102" fillId="11" borderId="0"/>
    <xf numFmtId="0" fontId="103" fillId="12" borderId="0"/>
    <xf numFmtId="0" fontId="102" fillId="11" borderId="0"/>
    <xf numFmtId="0" fontId="102" fillId="11" borderId="0"/>
    <xf numFmtId="0" fontId="103" fillId="12" borderId="0"/>
    <xf numFmtId="0" fontId="102" fillId="11" borderId="0"/>
    <xf numFmtId="0" fontId="66" fillId="0" borderId="0" applyNumberFormat="0" applyBorder="0">
      <alignment horizontal="left" indent="2"/>
    </xf>
    <xf numFmtId="0" fontId="106" fillId="0" borderId="1" applyNumberFormat="0" applyFont="0" applyBorder="0">
      <alignment horizontal="left" indent="2"/>
    </xf>
    <xf numFmtId="0" fontId="66" fillId="0" borderId="0" applyFill="0" applyBorder="0" applyAlignment="0"/>
    <xf numFmtId="0" fontId="105" fillId="0" borderId="0" applyFont="0" applyFill="0" applyBorder="0" applyAlignment="0">
      <alignment horizontal="left"/>
    </xf>
    <xf numFmtId="0" fontId="105" fillId="0" borderId="0" applyFont="0" applyFill="0" applyBorder="0" applyAlignment="0">
      <alignment horizontal="left"/>
    </xf>
    <xf numFmtId="0" fontId="107" fillId="0" borderId="0"/>
    <xf numFmtId="0" fontId="108" fillId="0" borderId="0"/>
    <xf numFmtId="0" fontId="66" fillId="0" borderId="27" applyFill="0" applyAlignment="0"/>
    <xf numFmtId="0" fontId="109" fillId="13" borderId="28" applyFont="0" applyFill="0" applyAlignment="0">
      <alignment vertical="center" wrapText="1"/>
    </xf>
    <xf numFmtId="0" fontId="2" fillId="0" borderId="0"/>
    <xf numFmtId="0" fontId="110" fillId="12" borderId="0"/>
    <xf numFmtId="0" fontId="111" fillId="11" borderId="0"/>
    <xf numFmtId="0" fontId="110" fillId="12" borderId="0"/>
    <xf numFmtId="0" fontId="111" fillId="11" borderId="0"/>
    <xf numFmtId="0" fontId="110" fillId="12" borderId="0"/>
    <xf numFmtId="0" fontId="111" fillId="11" borderId="0"/>
    <xf numFmtId="0" fontId="110" fillId="12" borderId="0"/>
    <xf numFmtId="0" fontId="111" fillId="11" borderId="0"/>
    <xf numFmtId="0" fontId="104" fillId="12" borderId="0"/>
    <xf numFmtId="0" fontId="16" fillId="11" borderId="0"/>
    <xf numFmtId="0" fontId="16" fillId="11" borderId="0"/>
    <xf numFmtId="0" fontId="16" fillId="11" borderId="0"/>
    <xf numFmtId="0" fontId="104" fillId="12" borderId="0"/>
    <xf numFmtId="0" fontId="16" fillId="11" borderId="0"/>
    <xf numFmtId="0" fontId="16" fillId="11" borderId="0"/>
    <xf numFmtId="0" fontId="16" fillId="11" borderId="0"/>
    <xf numFmtId="0" fontId="110" fillId="12" borderId="0"/>
    <xf numFmtId="0" fontId="111" fillId="11" borderId="0"/>
    <xf numFmtId="0" fontId="110" fillId="12" borderId="0"/>
    <xf numFmtId="0" fontId="111" fillId="12" borderId="0"/>
    <xf numFmtId="0" fontId="104" fillId="12" borderId="0"/>
    <xf numFmtId="0" fontId="16" fillId="11" borderId="0"/>
    <xf numFmtId="0" fontId="16" fillId="11" borderId="0"/>
    <xf numFmtId="0" fontId="16" fillId="11" borderId="0"/>
    <xf numFmtId="0" fontId="110" fillId="12" borderId="0"/>
    <xf numFmtId="0" fontId="111" fillId="11" borderId="0"/>
    <xf numFmtId="0" fontId="104" fillId="12" borderId="0"/>
    <xf numFmtId="0" fontId="16" fillId="11" borderId="0"/>
    <xf numFmtId="0" fontId="16" fillId="11" borderId="0"/>
    <xf numFmtId="0" fontId="110" fillId="12" borderId="0"/>
    <xf numFmtId="0" fontId="111" fillId="12" borderId="0"/>
    <xf numFmtId="0" fontId="104" fillId="12" borderId="0"/>
    <xf numFmtId="0" fontId="16" fillId="11" borderId="0"/>
    <xf numFmtId="0" fontId="16" fillId="11" borderId="0"/>
    <xf numFmtId="0" fontId="16" fillId="11" borderId="0"/>
    <xf numFmtId="0" fontId="110" fillId="12" borderId="0"/>
    <xf numFmtId="0" fontId="111" fillId="12" borderId="0"/>
    <xf numFmtId="0" fontId="110" fillId="12" borderId="0"/>
    <xf numFmtId="0" fontId="111" fillId="11" borderId="0"/>
    <xf numFmtId="0" fontId="110" fillId="12" borderId="0"/>
    <xf numFmtId="0" fontId="111" fillId="11" borderId="0"/>
    <xf numFmtId="0" fontId="110" fillId="12" borderId="0"/>
    <xf numFmtId="0" fontId="111" fillId="11" borderId="0"/>
    <xf numFmtId="0" fontId="66" fillId="0" borderId="0" applyNumberFormat="0" applyBorder="0" applyAlignment="0"/>
    <xf numFmtId="0" fontId="106" fillId="0" borderId="1" applyNumberFormat="0" applyFont="0" applyBorder="0" applyAlignment="0">
      <alignment horizontal="center"/>
    </xf>
    <xf numFmtId="0" fontId="68" fillId="0" borderId="0"/>
    <xf numFmtId="0" fontId="67" fillId="0" borderId="0"/>
    <xf numFmtId="0" fontId="67" fillId="0" borderId="0"/>
    <xf numFmtId="0" fontId="67" fillId="0" borderId="0"/>
    <xf numFmtId="0" fontId="35" fillId="14" borderId="0" applyNumberFormat="0" applyBorder="0" applyAlignment="0" applyProtection="0"/>
    <xf numFmtId="0" fontId="35" fillId="14" borderId="0" applyNumberFormat="0" applyBorder="0" applyAlignment="0" applyProtection="0"/>
    <xf numFmtId="0" fontId="112" fillId="14" borderId="0" applyNumberFormat="0" applyBorder="0" applyAlignment="0" applyProtection="0">
      <alignment vertical="center"/>
    </xf>
    <xf numFmtId="0" fontId="35" fillId="14" borderId="0" applyNumberFormat="0" applyBorder="0" applyAlignment="0" applyProtection="0"/>
    <xf numFmtId="0" fontId="113"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112" fillId="15" borderId="0" applyNumberFormat="0" applyBorder="0" applyAlignment="0" applyProtection="0">
      <alignment vertical="center"/>
    </xf>
    <xf numFmtId="0" fontId="35" fillId="15" borderId="0" applyNumberFormat="0" applyBorder="0" applyAlignment="0" applyProtection="0"/>
    <xf numFmtId="0" fontId="113"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12" fillId="16" borderId="0" applyNumberFormat="0" applyBorder="0" applyAlignment="0" applyProtection="0">
      <alignment vertical="center"/>
    </xf>
    <xf numFmtId="0" fontId="35" fillId="16" borderId="0" applyNumberFormat="0" applyBorder="0" applyAlignment="0" applyProtection="0"/>
    <xf numFmtId="0" fontId="113"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12" fillId="17" borderId="0" applyNumberFormat="0" applyBorder="0" applyAlignment="0" applyProtection="0">
      <alignment vertical="center"/>
    </xf>
    <xf numFmtId="0" fontId="35" fillId="17" borderId="0" applyNumberFormat="0" applyBorder="0" applyAlignment="0" applyProtection="0"/>
    <xf numFmtId="0" fontId="113"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12" fillId="18" borderId="0" applyNumberFormat="0" applyBorder="0" applyAlignment="0" applyProtection="0">
      <alignment vertical="center"/>
    </xf>
    <xf numFmtId="0" fontId="35" fillId="18" borderId="0" applyNumberFormat="0" applyBorder="0" applyAlignment="0" applyProtection="0"/>
    <xf numFmtId="0" fontId="113"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112" fillId="19" borderId="0" applyNumberFormat="0" applyBorder="0" applyAlignment="0" applyProtection="0">
      <alignment vertical="center"/>
    </xf>
    <xf numFmtId="0" fontId="35" fillId="19" borderId="0" applyNumberFormat="0" applyBorder="0" applyAlignment="0" applyProtection="0"/>
    <xf numFmtId="0" fontId="113" fillId="19" borderId="0" applyNumberFormat="0" applyBorder="0" applyAlignment="0" applyProtection="0"/>
    <xf numFmtId="0" fontId="80" fillId="0" borderId="0"/>
    <xf numFmtId="0" fontId="2" fillId="0" borderId="0"/>
    <xf numFmtId="0" fontId="2" fillId="0" borderId="0"/>
    <xf numFmtId="0" fontId="2" fillId="0" borderId="0"/>
    <xf numFmtId="0" fontId="114" fillId="12" borderId="0"/>
    <xf numFmtId="0" fontId="115" fillId="11" borderId="0"/>
    <xf numFmtId="0" fontId="114" fillId="12" borderId="0"/>
    <xf numFmtId="0" fontId="115" fillId="11" borderId="0"/>
    <xf numFmtId="0" fontId="114" fillId="12" borderId="0"/>
    <xf numFmtId="0" fontId="115" fillId="11" borderId="0"/>
    <xf numFmtId="0" fontId="114" fillId="12" borderId="0"/>
    <xf numFmtId="0" fontId="115" fillId="11" borderId="0"/>
    <xf numFmtId="0" fontId="104" fillId="12" borderId="0"/>
    <xf numFmtId="0" fontId="16" fillId="11" borderId="0"/>
    <xf numFmtId="0" fontId="16" fillId="11" borderId="0"/>
    <xf numFmtId="0" fontId="16" fillId="11" borderId="0"/>
    <xf numFmtId="0" fontId="104" fillId="12" borderId="0"/>
    <xf numFmtId="0" fontId="16" fillId="11" borderId="0"/>
    <xf numFmtId="0" fontId="16" fillId="11" borderId="0"/>
    <xf numFmtId="0" fontId="16" fillId="11" borderId="0"/>
    <xf numFmtId="0" fontId="114" fillId="12" borderId="0"/>
    <xf numFmtId="0" fontId="115" fillId="11" borderId="0"/>
    <xf numFmtId="0" fontId="114" fillId="12" borderId="0"/>
    <xf numFmtId="0" fontId="115" fillId="12" borderId="0"/>
    <xf numFmtId="0" fontId="104" fillId="12" borderId="0"/>
    <xf numFmtId="0" fontId="16" fillId="11" borderId="0"/>
    <xf numFmtId="0" fontId="16" fillId="11" borderId="0"/>
    <xf numFmtId="0" fontId="16" fillId="11" borderId="0"/>
    <xf numFmtId="0" fontId="114" fillId="12" borderId="0"/>
    <xf numFmtId="0" fontId="115" fillId="11" borderId="0"/>
    <xf numFmtId="0" fontId="104" fillId="12" borderId="0"/>
    <xf numFmtId="0" fontId="16" fillId="11" borderId="0"/>
    <xf numFmtId="0" fontId="16" fillId="11" borderId="0"/>
    <xf numFmtId="0" fontId="114" fillId="12" borderId="0"/>
    <xf numFmtId="0" fontId="115" fillId="12" borderId="0"/>
    <xf numFmtId="0" fontId="104" fillId="12" borderId="0"/>
    <xf numFmtId="0" fontId="16" fillId="11" borderId="0"/>
    <xf numFmtId="0" fontId="16" fillId="11" borderId="0"/>
    <xf numFmtId="0" fontId="16" fillId="11" borderId="0"/>
    <xf numFmtId="0" fontId="114" fillId="12" borderId="0"/>
    <xf numFmtId="0" fontId="115" fillId="12" borderId="0"/>
    <xf numFmtId="0" fontId="114" fillId="12" borderId="0"/>
    <xf numFmtId="0" fontId="115" fillId="11" borderId="0"/>
    <xf numFmtId="0" fontId="114" fillId="12" borderId="0"/>
    <xf numFmtId="0" fontId="115" fillId="11" borderId="0"/>
    <xf numFmtId="0" fontId="3" fillId="0" borderId="0"/>
    <xf numFmtId="0" fontId="116" fillId="0" borderId="0">
      <alignment wrapText="1"/>
    </xf>
    <xf numFmtId="0" fontId="117" fillId="0" borderId="0">
      <alignment wrapText="1"/>
    </xf>
    <xf numFmtId="0" fontId="116" fillId="0" borderId="0">
      <alignment wrapText="1"/>
    </xf>
    <xf numFmtId="0" fontId="117" fillId="0" borderId="0">
      <alignment wrapText="1"/>
    </xf>
    <xf numFmtId="0" fontId="104" fillId="0" borderId="0">
      <alignment wrapText="1"/>
    </xf>
    <xf numFmtId="0" fontId="16" fillId="0" borderId="0">
      <alignment wrapText="1"/>
    </xf>
    <xf numFmtId="0" fontId="16" fillId="0" borderId="0">
      <alignment wrapText="1"/>
    </xf>
    <xf numFmtId="0" fontId="16" fillId="0" borderId="0">
      <alignment wrapText="1"/>
    </xf>
    <xf numFmtId="0" fontId="104" fillId="0" borderId="0">
      <alignment wrapText="1"/>
    </xf>
    <xf numFmtId="0" fontId="16" fillId="0" borderId="0">
      <alignment wrapText="1"/>
    </xf>
    <xf numFmtId="0" fontId="16" fillId="0" borderId="0">
      <alignment wrapText="1"/>
    </xf>
    <xf numFmtId="0" fontId="16" fillId="0" borderId="0">
      <alignment wrapText="1"/>
    </xf>
    <xf numFmtId="0" fontId="104" fillId="0" borderId="0">
      <alignment wrapText="1"/>
    </xf>
    <xf numFmtId="0" fontId="16" fillId="0" borderId="0">
      <alignment wrapText="1"/>
    </xf>
    <xf numFmtId="0" fontId="16" fillId="0" borderId="0">
      <alignment wrapText="1"/>
    </xf>
    <xf numFmtId="0" fontId="16" fillId="0" borderId="0">
      <alignment wrapText="1"/>
    </xf>
    <xf numFmtId="0" fontId="104" fillId="0" borderId="0">
      <alignment wrapText="1"/>
    </xf>
    <xf numFmtId="0" fontId="16" fillId="0" borderId="0">
      <alignment wrapText="1"/>
    </xf>
    <xf numFmtId="0" fontId="16" fillId="0" borderId="0">
      <alignment wrapText="1"/>
    </xf>
    <xf numFmtId="0" fontId="104" fillId="0" borderId="0">
      <alignment wrapText="1"/>
    </xf>
    <xf numFmtId="0" fontId="16" fillId="0" borderId="0">
      <alignment wrapText="1"/>
    </xf>
    <xf numFmtId="0" fontId="16" fillId="0" borderId="0">
      <alignment wrapText="1"/>
    </xf>
    <xf numFmtId="0" fontId="16" fillId="0" borderId="0">
      <alignment wrapText="1"/>
    </xf>
    <xf numFmtId="0" fontId="116" fillId="0" borderId="0">
      <alignment wrapText="1"/>
    </xf>
    <xf numFmtId="0" fontId="117" fillId="0" borderId="0">
      <alignment wrapText="1"/>
    </xf>
    <xf numFmtId="0" fontId="35" fillId="20" borderId="0" applyNumberFormat="0" applyBorder="0" applyAlignment="0" applyProtection="0"/>
    <xf numFmtId="0" fontId="35" fillId="20" borderId="0" applyNumberFormat="0" applyBorder="0" applyAlignment="0" applyProtection="0"/>
    <xf numFmtId="0" fontId="112" fillId="20" borderId="0" applyNumberFormat="0" applyBorder="0" applyAlignment="0" applyProtection="0">
      <alignment vertical="center"/>
    </xf>
    <xf numFmtId="0" fontId="35" fillId="20" borderId="0" applyNumberFormat="0" applyBorder="0" applyAlignment="0" applyProtection="0"/>
    <xf numFmtId="0" fontId="113"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12" fillId="21" borderId="0" applyNumberFormat="0" applyBorder="0" applyAlignment="0" applyProtection="0">
      <alignment vertical="center"/>
    </xf>
    <xf numFmtId="0" fontId="35" fillId="21" borderId="0" applyNumberFormat="0" applyBorder="0" applyAlignment="0" applyProtection="0"/>
    <xf numFmtId="0" fontId="113"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112" fillId="22" borderId="0" applyNumberFormat="0" applyBorder="0" applyAlignment="0" applyProtection="0">
      <alignment vertical="center"/>
    </xf>
    <xf numFmtId="0" fontId="35" fillId="22" borderId="0" applyNumberFormat="0" applyBorder="0" applyAlignment="0" applyProtection="0"/>
    <xf numFmtId="0" fontId="113"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12" fillId="17" borderId="0" applyNumberFormat="0" applyBorder="0" applyAlignment="0" applyProtection="0">
      <alignment vertical="center"/>
    </xf>
    <xf numFmtId="0" fontId="35" fillId="17" borderId="0" applyNumberFormat="0" applyBorder="0" applyAlignment="0" applyProtection="0"/>
    <xf numFmtId="0" fontId="113" fillId="1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12" fillId="20" borderId="0" applyNumberFormat="0" applyBorder="0" applyAlignment="0" applyProtection="0">
      <alignment vertical="center"/>
    </xf>
    <xf numFmtId="0" fontId="35" fillId="20" borderId="0" applyNumberFormat="0" applyBorder="0" applyAlignment="0" applyProtection="0"/>
    <xf numFmtId="0" fontId="113" fillId="20"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112" fillId="23" borderId="0" applyNumberFormat="0" applyBorder="0" applyAlignment="0" applyProtection="0">
      <alignment vertical="center"/>
    </xf>
    <xf numFmtId="0" fontId="35" fillId="23" borderId="0" applyNumberFormat="0" applyBorder="0" applyAlignment="0" applyProtection="0"/>
    <xf numFmtId="0" fontId="113" fillId="23" borderId="0" applyNumberFormat="0" applyBorder="0" applyAlignment="0" applyProtection="0"/>
    <xf numFmtId="164" fontId="118" fillId="0" borderId="5" applyNumberFormat="0" applyFont="0" applyBorder="0" applyAlignment="0">
      <alignment horizontal="center" vertical="center"/>
    </xf>
    <xf numFmtId="0" fontId="77" fillId="0" borderId="0"/>
    <xf numFmtId="0" fontId="78" fillId="0" borderId="0"/>
    <xf numFmtId="0" fontId="78" fillId="0" borderId="0"/>
    <xf numFmtId="0" fontId="77" fillId="0" borderId="0"/>
    <xf numFmtId="0" fontId="78" fillId="0" borderId="0"/>
    <xf numFmtId="0" fontId="78" fillId="0" borderId="0"/>
    <xf numFmtId="0" fontId="77" fillId="0" borderId="0"/>
    <xf numFmtId="0" fontId="78" fillId="0" borderId="0"/>
    <xf numFmtId="0" fontId="78" fillId="0" borderId="0"/>
    <xf numFmtId="0" fontId="78" fillId="0" borderId="0"/>
    <xf numFmtId="0" fontId="78" fillId="0" borderId="0"/>
    <xf numFmtId="0" fontId="77" fillId="0" borderId="0"/>
    <xf numFmtId="0" fontId="78" fillId="0" borderId="0"/>
    <xf numFmtId="0" fontId="78" fillId="0" borderId="0"/>
    <xf numFmtId="0" fontId="78" fillId="0" borderId="0"/>
    <xf numFmtId="0" fontId="77" fillId="0" borderId="0"/>
    <xf numFmtId="0" fontId="78" fillId="0" borderId="0"/>
    <xf numFmtId="0" fontId="78" fillId="0" borderId="0"/>
    <xf numFmtId="0" fontId="77" fillId="0" borderId="0"/>
    <xf numFmtId="0" fontId="78" fillId="0" borderId="0"/>
    <xf numFmtId="0" fontId="78" fillId="0" borderId="0"/>
    <xf numFmtId="0" fontId="78" fillId="0" borderId="0"/>
    <xf numFmtId="0" fontId="119" fillId="24" borderId="0" applyNumberFormat="0" applyBorder="0" applyAlignment="0" applyProtection="0"/>
    <xf numFmtId="0" fontId="119" fillId="24" borderId="0" applyNumberFormat="0" applyBorder="0" applyAlignment="0" applyProtection="0"/>
    <xf numFmtId="0" fontId="120" fillId="24" borderId="0" applyNumberFormat="0" applyBorder="0" applyAlignment="0" applyProtection="0">
      <alignment vertical="center"/>
    </xf>
    <xf numFmtId="0" fontId="119" fillId="24" borderId="0" applyNumberFormat="0" applyBorder="0" applyAlignment="0" applyProtection="0"/>
    <xf numFmtId="0" fontId="121" fillId="24"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20" fillId="21" borderId="0" applyNumberFormat="0" applyBorder="0" applyAlignment="0" applyProtection="0">
      <alignment vertical="center"/>
    </xf>
    <xf numFmtId="0" fontId="119" fillId="21" borderId="0" applyNumberFormat="0" applyBorder="0" applyAlignment="0" applyProtection="0"/>
    <xf numFmtId="0" fontId="121" fillId="21"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20" fillId="22" borderId="0" applyNumberFormat="0" applyBorder="0" applyAlignment="0" applyProtection="0">
      <alignment vertical="center"/>
    </xf>
    <xf numFmtId="0" fontId="119" fillId="22" borderId="0" applyNumberFormat="0" applyBorder="0" applyAlignment="0" applyProtection="0"/>
    <xf numFmtId="0" fontId="121" fillId="22"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20" fillId="25" borderId="0" applyNumberFormat="0" applyBorder="0" applyAlignment="0" applyProtection="0">
      <alignment vertical="center"/>
    </xf>
    <xf numFmtId="0" fontId="119" fillId="25" borderId="0" applyNumberFormat="0" applyBorder="0" applyAlignment="0" applyProtection="0"/>
    <xf numFmtId="0" fontId="121" fillId="25"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alignment vertical="center"/>
    </xf>
    <xf numFmtId="0" fontId="119" fillId="26" borderId="0" applyNumberFormat="0" applyBorder="0" applyAlignment="0" applyProtection="0"/>
    <xf numFmtId="0" fontId="121" fillId="26" borderId="0" applyNumberFormat="0" applyBorder="0" applyAlignment="0" applyProtection="0"/>
    <xf numFmtId="0" fontId="119" fillId="27" borderId="0" applyNumberFormat="0" applyBorder="0" applyAlignment="0" applyProtection="0"/>
    <xf numFmtId="0" fontId="119" fillId="27" borderId="0" applyNumberFormat="0" applyBorder="0" applyAlignment="0" applyProtection="0"/>
    <xf numFmtId="0" fontId="120" fillId="27" borderId="0" applyNumberFormat="0" applyBorder="0" applyAlignment="0" applyProtection="0">
      <alignment vertical="center"/>
    </xf>
    <xf numFmtId="0" fontId="119" fillId="27" borderId="0" applyNumberFormat="0" applyBorder="0" applyAlignment="0" applyProtection="0"/>
    <xf numFmtId="0" fontId="121" fillId="27" borderId="0" applyNumberFormat="0" applyBorder="0" applyAlignment="0" applyProtection="0"/>
    <xf numFmtId="0" fontId="122" fillId="0" borderId="0"/>
    <xf numFmtId="0" fontId="123" fillId="0" borderId="0"/>
    <xf numFmtId="0" fontId="123" fillId="0" borderId="0"/>
    <xf numFmtId="0" fontId="123" fillId="0" borderId="0"/>
    <xf numFmtId="0" fontId="124" fillId="0" borderId="0"/>
    <xf numFmtId="0" fontId="125" fillId="0" borderId="0"/>
    <xf numFmtId="0" fontId="126" fillId="28" borderId="0" applyNumberFormat="0" applyBorder="0" applyAlignment="0" applyProtection="0"/>
    <xf numFmtId="0" fontId="126" fillId="28" borderId="0" applyNumberFormat="0" applyBorder="0" applyAlignment="0" applyProtection="0"/>
    <xf numFmtId="0" fontId="127" fillId="29"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20" fillId="30" borderId="0" applyNumberFormat="0" applyBorder="0" applyAlignment="0" applyProtection="0">
      <alignment vertical="center"/>
    </xf>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20" fillId="30" borderId="0" applyNumberFormat="0" applyBorder="0" applyAlignment="0" applyProtection="0">
      <alignment vertical="center"/>
    </xf>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21" fillId="30" borderId="0" applyNumberFormat="0" applyBorder="0" applyAlignment="0" applyProtection="0"/>
    <xf numFmtId="0" fontId="121" fillId="30" borderId="0" applyNumberFormat="0" applyBorder="0" applyAlignment="0" applyProtection="0"/>
    <xf numFmtId="0" fontId="119" fillId="30" borderId="0" applyNumberFormat="0" applyBorder="0" applyAlignment="0" applyProtection="0"/>
    <xf numFmtId="0" fontId="121"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26" fillId="31" borderId="0" applyNumberFormat="0" applyBorder="0" applyAlignment="0" applyProtection="0"/>
    <xf numFmtId="0" fontId="126" fillId="32" borderId="0" applyNumberFormat="0" applyBorder="0" applyAlignment="0" applyProtection="0"/>
    <xf numFmtId="0" fontId="127" fillId="33"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20" fillId="34" borderId="0" applyNumberFormat="0" applyBorder="0" applyAlignment="0" applyProtection="0">
      <alignment vertical="center"/>
    </xf>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20" fillId="34" borderId="0" applyNumberFormat="0" applyBorder="0" applyAlignment="0" applyProtection="0">
      <alignment vertical="center"/>
    </xf>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19" fillId="34" borderId="0" applyNumberFormat="0" applyBorder="0" applyAlignment="0" applyProtection="0"/>
    <xf numFmtId="0" fontId="121"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26" fillId="31" borderId="0" applyNumberFormat="0" applyBorder="0" applyAlignment="0" applyProtection="0"/>
    <xf numFmtId="0" fontId="126" fillId="35" borderId="0" applyNumberFormat="0" applyBorder="0" applyAlignment="0" applyProtection="0"/>
    <xf numFmtId="0" fontId="127" fillId="32"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20" fillId="36" borderId="0" applyNumberFormat="0" applyBorder="0" applyAlignment="0" applyProtection="0">
      <alignment vertical="center"/>
    </xf>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20" fillId="36" borderId="0" applyNumberFormat="0" applyBorder="0" applyAlignment="0" applyProtection="0">
      <alignment vertical="center"/>
    </xf>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19" fillId="36" borderId="0" applyNumberFormat="0" applyBorder="0" applyAlignment="0" applyProtection="0"/>
    <xf numFmtId="0" fontId="121"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26" fillId="28" borderId="0" applyNumberFormat="0" applyBorder="0" applyAlignment="0" applyProtection="0"/>
    <xf numFmtId="0" fontId="126" fillId="32" borderId="0" applyNumberFormat="0" applyBorder="0" applyAlignment="0" applyProtection="0"/>
    <xf numFmtId="0" fontId="127" fillId="32"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20" fillId="25" borderId="0" applyNumberFormat="0" applyBorder="0" applyAlignment="0" applyProtection="0">
      <alignment vertical="center"/>
    </xf>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20" fillId="25" borderId="0" applyNumberFormat="0" applyBorder="0" applyAlignment="0" applyProtection="0">
      <alignment vertical="center"/>
    </xf>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21" fillId="25" borderId="0" applyNumberFormat="0" applyBorder="0" applyAlignment="0" applyProtection="0"/>
    <xf numFmtId="0" fontId="121" fillId="25" borderId="0" applyNumberFormat="0" applyBorder="0" applyAlignment="0" applyProtection="0"/>
    <xf numFmtId="0" fontId="119" fillId="25" borderId="0" applyNumberFormat="0" applyBorder="0" applyAlignment="0" applyProtection="0"/>
    <xf numFmtId="0" fontId="121"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26" fillId="37" borderId="0" applyNumberFormat="0" applyBorder="0" applyAlignment="0" applyProtection="0"/>
    <xf numFmtId="0" fontId="126" fillId="28" borderId="0" applyNumberFormat="0" applyBorder="0" applyAlignment="0" applyProtection="0"/>
    <xf numFmtId="0" fontId="127" fillId="29"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alignment vertical="center"/>
    </xf>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alignment vertical="center"/>
    </xf>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19" fillId="26" borderId="0" applyNumberFormat="0" applyBorder="0" applyAlignment="0" applyProtection="0"/>
    <xf numFmtId="0" fontId="121"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26" fillId="31" borderId="0" applyNumberFormat="0" applyBorder="0" applyAlignment="0" applyProtection="0"/>
    <xf numFmtId="0" fontId="126" fillId="38" borderId="0" applyNumberFormat="0" applyBorder="0" applyAlignment="0" applyProtection="0"/>
    <xf numFmtId="0" fontId="127" fillId="38"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20" fillId="39" borderId="0" applyNumberFormat="0" applyBorder="0" applyAlignment="0" applyProtection="0">
      <alignment vertical="center"/>
    </xf>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20" fillId="39" borderId="0" applyNumberFormat="0" applyBorder="0" applyAlignment="0" applyProtection="0">
      <alignment vertical="center"/>
    </xf>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19" fillId="39" borderId="0" applyNumberFormat="0" applyBorder="0" applyAlignment="0" applyProtection="0"/>
    <xf numFmtId="0" fontId="121"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28" fillId="0" borderId="0" applyNumberFormat="0" applyAlignment="0"/>
    <xf numFmtId="0" fontId="2" fillId="0" borderId="0"/>
    <xf numFmtId="0" fontId="66" fillId="0" borderId="0" applyFill="0" applyBorder="0" applyAlignment="0" applyProtection="0"/>
    <xf numFmtId="0" fontId="2" fillId="0" borderId="0"/>
    <xf numFmtId="0" fontId="2" fillId="0" borderId="0"/>
    <xf numFmtId="0" fontId="66" fillId="0" borderId="0" applyFill="0" applyBorder="0" applyAlignment="0" applyProtection="0"/>
    <xf numFmtId="0" fontId="2" fillId="0" borderId="0"/>
    <xf numFmtId="0" fontId="129" fillId="0" borderId="0">
      <alignment horizontal="center" wrapText="1"/>
      <protection locked="0"/>
    </xf>
    <xf numFmtId="0" fontId="130" fillId="0" borderId="0">
      <alignment horizontal="center" wrapText="1"/>
      <protection locked="0"/>
    </xf>
    <xf numFmtId="0" fontId="131" fillId="0" borderId="0" applyNumberFormat="0" applyBorder="0" applyAlignment="0"/>
    <xf numFmtId="0" fontId="131" fillId="0" borderId="0" applyNumberFormat="0" applyBorder="0" applyAlignment="0">
      <alignment horizontal="center"/>
    </xf>
    <xf numFmtId="0" fontId="2" fillId="0" borderId="0"/>
    <xf numFmtId="0" fontId="66" fillId="0" borderId="0" applyFill="0" applyBorder="0" applyAlignment="0" applyProtection="0"/>
    <xf numFmtId="0" fontId="2" fillId="0" borderId="0"/>
    <xf numFmtId="0" fontId="2" fillId="0" borderId="0"/>
    <xf numFmtId="0" fontId="66" fillId="0" borderId="0" applyFill="0" applyBorder="0" applyAlignment="0" applyProtection="0"/>
    <xf numFmtId="0" fontId="2" fillId="0" borderId="0"/>
    <xf numFmtId="181" fontId="66" fillId="0" borderId="0" applyFill="0" applyBorder="0" applyAlignment="0" applyProtection="0"/>
    <xf numFmtId="182" fontId="69" fillId="0" borderId="0" applyFont="0" applyFill="0" applyBorder="0" applyAlignment="0" applyProtection="0"/>
    <xf numFmtId="0" fontId="132" fillId="15" borderId="0" applyNumberFormat="0" applyBorder="0" applyAlignment="0" applyProtection="0"/>
    <xf numFmtId="0" fontId="132" fillId="15" borderId="0" applyNumberFormat="0" applyBorder="0" applyAlignment="0" applyProtection="0"/>
    <xf numFmtId="0" fontId="133" fillId="15" borderId="0" applyNumberFormat="0" applyBorder="0" applyAlignment="0" applyProtection="0">
      <alignment vertical="center"/>
    </xf>
    <xf numFmtId="0" fontId="132" fillId="15" borderId="0" applyNumberFormat="0" applyBorder="0" applyAlignment="0" applyProtection="0"/>
    <xf numFmtId="0" fontId="134" fillId="15" borderId="0" applyNumberFormat="0" applyBorder="0" applyAlignment="0" applyProtection="0"/>
    <xf numFmtId="0" fontId="135" fillId="0" borderId="0"/>
    <xf numFmtId="0" fontId="136" fillId="0" borderId="0"/>
    <xf numFmtId="0" fontId="2" fillId="0" borderId="0"/>
    <xf numFmtId="0" fontId="13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0" borderId="0"/>
    <xf numFmtId="0" fontId="93" fillId="0" borderId="0"/>
    <xf numFmtId="0" fontId="90" fillId="0" borderId="0"/>
    <xf numFmtId="0" fontId="90" fillId="0" borderId="0"/>
    <xf numFmtId="0" fontId="2" fillId="0" borderId="0"/>
    <xf numFmtId="0" fontId="140" fillId="0" borderId="0"/>
    <xf numFmtId="0" fontId="2" fillId="0" borderId="0"/>
    <xf numFmtId="0" fontId="141" fillId="0" borderId="0"/>
    <xf numFmtId="0" fontId="142" fillId="0" borderId="0"/>
    <xf numFmtId="0" fontId="143" fillId="0" borderId="0"/>
    <xf numFmtId="0" fontId="144" fillId="0" borderId="0"/>
    <xf numFmtId="191" fontId="2" fillId="0" borderId="0" applyFont="0" applyFill="0" applyBorder="0" applyAlignment="0" applyProtection="0"/>
    <xf numFmtId="242" fontId="2" fillId="0" borderId="0" applyFont="0" applyFill="0" applyBorder="0" applyAlignment="0" applyProtection="0"/>
    <xf numFmtId="243" fontId="88" fillId="0" borderId="0" applyFill="0" applyBorder="0" applyAlignment="0"/>
    <xf numFmtId="0" fontId="2" fillId="0" borderId="0" applyFill="0" applyBorder="0" applyAlignment="0"/>
    <xf numFmtId="243" fontId="87" fillId="0" borderId="0" applyFill="0" applyBorder="0" applyAlignment="0"/>
    <xf numFmtId="244" fontId="80" fillId="0" borderId="0" applyFill="0" applyBorder="0" applyAlignment="0"/>
    <xf numFmtId="178" fontId="145" fillId="0" borderId="0" applyFill="0" applyBorder="0" applyAlignment="0"/>
    <xf numFmtId="169" fontId="80" fillId="0" borderId="0" applyFill="0" applyBorder="0" applyAlignment="0"/>
    <xf numFmtId="169" fontId="2" fillId="0" borderId="0" applyFill="0" applyBorder="0" applyAlignment="0"/>
    <xf numFmtId="245" fontId="80" fillId="0" borderId="0" applyFill="0" applyBorder="0" applyAlignment="0"/>
    <xf numFmtId="246" fontId="2" fillId="0" borderId="0" applyFill="0" applyBorder="0" applyAlignment="0"/>
    <xf numFmtId="247" fontId="80" fillId="0" borderId="0" applyFill="0" applyBorder="0" applyAlignment="0"/>
    <xf numFmtId="248" fontId="2" fillId="0" borderId="0" applyFill="0" applyBorder="0" applyAlignment="0"/>
    <xf numFmtId="248" fontId="2" fillId="0" borderId="0" applyFill="0" applyBorder="0" applyAlignment="0"/>
    <xf numFmtId="248" fontId="2" fillId="0" borderId="0" applyFill="0" applyBorder="0" applyAlignment="0"/>
    <xf numFmtId="249" fontId="80" fillId="0" borderId="0" applyFill="0" applyBorder="0" applyAlignment="0"/>
    <xf numFmtId="250" fontId="145" fillId="0" borderId="0" applyFill="0" applyBorder="0" applyAlignment="0"/>
    <xf numFmtId="251" fontId="80" fillId="0" borderId="0" applyFill="0" applyBorder="0" applyAlignment="0"/>
    <xf numFmtId="252" fontId="145" fillId="0" borderId="0" applyFill="0" applyBorder="0" applyAlignment="0"/>
    <xf numFmtId="244" fontId="80" fillId="0" borderId="0" applyFill="0" applyBorder="0" applyAlignment="0"/>
    <xf numFmtId="178" fontId="145" fillId="0" borderId="0" applyFill="0" applyBorder="0" applyAlignment="0"/>
    <xf numFmtId="0" fontId="146" fillId="40" borderId="29" applyNumberFormat="0" applyAlignment="0" applyProtection="0"/>
    <xf numFmtId="0" fontId="146" fillId="40" borderId="29" applyNumberFormat="0" applyAlignment="0" applyProtection="0"/>
    <xf numFmtId="0" fontId="147" fillId="40" borderId="29" applyNumberFormat="0" applyAlignment="0" applyProtection="0">
      <alignment vertical="center"/>
    </xf>
    <xf numFmtId="0" fontId="146" fillId="40" borderId="29" applyNumberFormat="0" applyAlignment="0" applyProtection="0"/>
    <xf numFmtId="0" fontId="148" fillId="40" borderId="29" applyNumberFormat="0" applyAlignment="0" applyProtection="0"/>
    <xf numFmtId="0" fontId="149" fillId="0" borderId="0"/>
    <xf numFmtId="0" fontId="150" fillId="0" borderId="0"/>
    <xf numFmtId="0" fontId="151" fillId="0" borderId="0"/>
    <xf numFmtId="253" fontId="152" fillId="0" borderId="0" applyBorder="0"/>
    <xf numFmtId="253" fontId="153" fillId="0" borderId="26" applyBorder="0"/>
    <xf numFmtId="253" fontId="154" fillId="0" borderId="23">
      <protection locked="0"/>
    </xf>
    <xf numFmtId="253" fontId="155" fillId="0" borderId="30">
      <protection locked="0"/>
    </xf>
    <xf numFmtId="254" fontId="66" fillId="0" borderId="0" applyFill="0" applyBorder="0" applyAlignment="0" applyProtection="0"/>
    <xf numFmtId="3" fontId="156" fillId="41" borderId="20"/>
    <xf numFmtId="3" fontId="156" fillId="42" borderId="21"/>
    <xf numFmtId="255" fontId="157" fillId="0" borderId="23"/>
    <xf numFmtId="255" fontId="158" fillId="0" borderId="30"/>
    <xf numFmtId="0" fontId="159" fillId="43" borderId="31" applyNumberFormat="0" applyAlignment="0" applyProtection="0"/>
    <xf numFmtId="0" fontId="159" fillId="43" borderId="31" applyNumberFormat="0" applyAlignment="0" applyProtection="0"/>
    <xf numFmtId="0" fontId="160" fillId="43" borderId="31" applyNumberFormat="0" applyAlignment="0" applyProtection="0">
      <alignment vertical="center"/>
    </xf>
    <xf numFmtId="0" fontId="159" fillId="43" borderId="31" applyNumberFormat="0" applyAlignment="0" applyProtection="0"/>
    <xf numFmtId="0" fontId="161" fillId="43" borderId="31" applyNumberFormat="0" applyAlignment="0" applyProtection="0"/>
    <xf numFmtId="193" fontId="66" fillId="0" borderId="0" applyFill="0" applyBorder="0" applyAlignment="0" applyProtection="0"/>
    <xf numFmtId="1" fontId="162" fillId="0" borderId="0" applyBorder="0"/>
    <xf numFmtId="1" fontId="162" fillId="0" borderId="19" applyBorder="0"/>
    <xf numFmtId="0" fontId="163" fillId="0" borderId="32" applyNumberFormat="0" applyFill="0" applyProtection="0">
      <alignment horizontal="center"/>
    </xf>
    <xf numFmtId="0" fontId="164" fillId="0" borderId="33" applyNumberFormat="0" applyFill="0" applyProtection="0">
      <alignment horizontal="center"/>
    </xf>
    <xf numFmtId="0" fontId="165" fillId="0" borderId="0" applyNumberFormat="0" applyFill="0" applyBorder="0" applyAlignment="0" applyProtection="0"/>
    <xf numFmtId="256" fontId="166" fillId="0" borderId="0"/>
    <xf numFmtId="256" fontId="167" fillId="0" borderId="0"/>
    <xf numFmtId="256" fontId="168" fillId="0" borderId="0"/>
    <xf numFmtId="256" fontId="166" fillId="0" borderId="0"/>
    <xf numFmtId="256" fontId="167" fillId="0" borderId="0"/>
    <xf numFmtId="256" fontId="168" fillId="0" borderId="0"/>
    <xf numFmtId="256" fontId="166" fillId="0" borderId="0"/>
    <xf numFmtId="256" fontId="167" fillId="0" borderId="0"/>
    <xf numFmtId="256" fontId="168" fillId="0" borderId="0"/>
    <xf numFmtId="256" fontId="166" fillId="0" borderId="0"/>
    <xf numFmtId="256" fontId="167" fillId="0" borderId="0"/>
    <xf numFmtId="256" fontId="168" fillId="0" borderId="0"/>
    <xf numFmtId="256" fontId="166" fillId="0" borderId="0"/>
    <xf numFmtId="256" fontId="167" fillId="0" borderId="0"/>
    <xf numFmtId="256" fontId="168" fillId="0" borderId="0"/>
    <xf numFmtId="256" fontId="166" fillId="0" borderId="0"/>
    <xf numFmtId="256" fontId="167" fillId="0" borderId="0"/>
    <xf numFmtId="256" fontId="168" fillId="0" borderId="0"/>
    <xf numFmtId="256" fontId="166" fillId="0" borderId="0"/>
    <xf numFmtId="256" fontId="167" fillId="0" borderId="0"/>
    <xf numFmtId="256" fontId="168" fillId="0" borderId="0"/>
    <xf numFmtId="256" fontId="166" fillId="0" borderId="0"/>
    <xf numFmtId="256" fontId="167" fillId="0" borderId="0"/>
    <xf numFmtId="256" fontId="168" fillId="0" borderId="0"/>
    <xf numFmtId="0" fontId="169" fillId="0" borderId="20"/>
    <xf numFmtId="0" fontId="169" fillId="0" borderId="21"/>
    <xf numFmtId="41" fontId="2" fillId="0" borderId="0" applyFont="0" applyFill="0" applyBorder="0" applyAlignment="0" applyProtection="0"/>
    <xf numFmtId="41" fontId="3" fillId="0" borderId="0" applyFont="0" applyFill="0" applyBorder="0" applyAlignment="0" applyProtection="0"/>
    <xf numFmtId="228" fontId="66" fillId="0" borderId="0" applyFill="0" applyBorder="0" applyAlignment="0" applyProtection="0"/>
    <xf numFmtId="41" fontId="35"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67" fillId="0" borderId="0" applyFont="0" applyFill="0" applyBorder="0" applyAlignment="0" applyProtection="0"/>
    <xf numFmtId="41" fontId="1" fillId="0" borderId="0" applyFont="0" applyFill="0" applyBorder="0" applyAlignment="0" applyProtection="0"/>
    <xf numFmtId="249" fontId="66" fillId="0" borderId="0" applyFill="0" applyBorder="0" applyAlignment="0" applyProtection="0"/>
    <xf numFmtId="250" fontId="145" fillId="0" borderId="0" applyFont="0" applyFill="0" applyBorder="0" applyAlignment="0" applyProtection="0"/>
    <xf numFmtId="165"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43" fontId="1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71" fillId="0" borderId="0" applyFont="0" applyFill="0" applyBorder="0" applyAlignment="0" applyProtection="0"/>
    <xf numFmtId="43" fontId="2" fillId="0" borderId="0" applyFont="0" applyFill="0" applyBorder="0" applyAlignment="0" applyProtection="0"/>
    <xf numFmtId="43" fontId="17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208" fontId="66" fillId="0" borderId="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35" fillId="0" borderId="0" applyFont="0" applyFill="0" applyBorder="0" applyAlignment="0" applyProtection="0"/>
    <xf numFmtId="43" fontId="1" fillId="0" borderId="0" applyFont="0" applyFill="0" applyBorder="0" applyAlignment="0" applyProtection="0"/>
    <xf numFmtId="213" fontId="2"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208" fontId="66" fillId="0" borderId="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257"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25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9" fontId="66" fillId="0" borderId="0" applyFill="0" applyBorder="0" applyAlignment="0" applyProtection="0"/>
    <xf numFmtId="208" fontId="173" fillId="0" borderId="0" applyFill="0" applyBorder="0" applyAlignment="0" applyProtection="0"/>
    <xf numFmtId="260" fontId="67" fillId="0" borderId="0" applyFont="0" applyFill="0" applyBorder="0" applyAlignment="0" applyProtection="0"/>
    <xf numFmtId="259" fontId="3" fillId="0" borderId="0" applyFont="0" applyFill="0" applyBorder="0" applyAlignment="0" applyProtection="0"/>
    <xf numFmtId="0" fontId="35" fillId="0" borderId="0" applyFont="0" applyFill="0" applyBorder="0" applyAlignment="0" applyProtection="0"/>
    <xf numFmtId="259"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2" fillId="0" borderId="0" applyFont="0" applyFill="0" applyBorder="0" applyAlignment="0" applyProtection="0"/>
    <xf numFmtId="260" fontId="67"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4"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7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261"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66" fillId="0" borderId="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75" fillId="0" borderId="0" applyFont="0" applyFill="0" applyBorder="0" applyAlignment="0" applyProtection="0"/>
    <xf numFmtId="43" fontId="67" fillId="0" borderId="0" applyFont="0" applyFill="0" applyBorder="0" applyAlignment="0" applyProtection="0"/>
    <xf numFmtId="43" fontId="17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81" fontId="80" fillId="0" borderId="0"/>
    <xf numFmtId="262" fontId="7" fillId="0" borderId="0"/>
    <xf numFmtId="182" fontId="2" fillId="0" borderId="0"/>
    <xf numFmtId="37" fontId="66" fillId="0" borderId="0" applyFill="0" applyBorder="0" applyAlignment="0" applyProtection="0"/>
    <xf numFmtId="37" fontId="100" fillId="0" borderId="0" applyFont="0" applyFill="0" applyBorder="0" applyAlignment="0" applyProtection="0"/>
    <xf numFmtId="178" fontId="66" fillId="0" borderId="0" applyFill="0" applyBorder="0" applyAlignment="0" applyProtection="0"/>
    <xf numFmtId="178" fontId="100" fillId="0" borderId="0" applyFont="0" applyFill="0" applyBorder="0" applyAlignment="0" applyProtection="0"/>
    <xf numFmtId="39" fontId="66" fillId="0" borderId="0" applyFill="0" applyBorder="0" applyAlignment="0" applyProtection="0"/>
    <xf numFmtId="39" fontId="100" fillId="0" borderId="0" applyFont="0" applyFill="0" applyBorder="0" applyAlignment="0" applyProtection="0"/>
    <xf numFmtId="3" fontId="66" fillId="0" borderId="0" applyFill="0" applyBorder="0" applyAlignment="0" applyProtection="0"/>
    <xf numFmtId="3" fontId="2" fillId="0" borderId="0" applyFont="0" applyFill="0" applyBorder="0" applyAlignment="0" applyProtection="0"/>
    <xf numFmtId="208" fontId="68" fillId="0" borderId="34">
      <alignment vertical="center" wrapText="1"/>
    </xf>
    <xf numFmtId="43" fontId="67" fillId="0" borderId="35">
      <alignment vertical="center" wrapText="1"/>
    </xf>
    <xf numFmtId="0" fontId="176" fillId="0" borderId="0">
      <alignment horizontal="center"/>
    </xf>
    <xf numFmtId="0" fontId="177" fillId="0" borderId="0">
      <alignment horizontal="center"/>
    </xf>
    <xf numFmtId="0" fontId="178" fillId="0" borderId="0" applyNumberFormat="0" applyAlignment="0"/>
    <xf numFmtId="0" fontId="179" fillId="0" borderId="0" applyNumberFormat="0" applyAlignment="0">
      <alignment horizontal="left"/>
    </xf>
    <xf numFmtId="0" fontId="180" fillId="0" borderId="0" applyNumberFormat="0" applyAlignment="0"/>
    <xf numFmtId="0" fontId="181" fillId="0" borderId="0" applyNumberFormat="0" applyAlignment="0"/>
    <xf numFmtId="214" fontId="125" fillId="0" borderId="0" applyFont="0" applyFill="0" applyBorder="0" applyAlignment="0" applyProtection="0"/>
    <xf numFmtId="263" fontId="66" fillId="0" borderId="0" applyFill="0" applyBorder="0" applyAlignment="0" applyProtection="0"/>
    <xf numFmtId="264" fontId="182" fillId="0" borderId="0">
      <protection locked="0"/>
    </xf>
    <xf numFmtId="264" fontId="183" fillId="0" borderId="0">
      <protection locked="0"/>
    </xf>
    <xf numFmtId="264" fontId="184" fillId="0" borderId="0">
      <protection locked="0"/>
    </xf>
    <xf numFmtId="265" fontId="182" fillId="0" borderId="0">
      <protection locked="0"/>
    </xf>
    <xf numFmtId="265" fontId="183" fillId="0" borderId="0">
      <protection locked="0"/>
    </xf>
    <xf numFmtId="265" fontId="184" fillId="0" borderId="0">
      <protection locked="0"/>
    </xf>
    <xf numFmtId="266" fontId="185" fillId="0" borderId="36">
      <protection locked="0"/>
    </xf>
    <xf numFmtId="266" fontId="186" fillId="0" borderId="37">
      <protection locked="0"/>
    </xf>
    <xf numFmtId="266" fontId="187" fillId="0" borderId="37">
      <protection locked="0"/>
    </xf>
    <xf numFmtId="267" fontId="182" fillId="0" borderId="0">
      <protection locked="0"/>
    </xf>
    <xf numFmtId="267" fontId="183" fillId="0" borderId="0">
      <protection locked="0"/>
    </xf>
    <xf numFmtId="267" fontId="184" fillId="0" borderId="0">
      <protection locked="0"/>
    </xf>
    <xf numFmtId="268" fontId="182" fillId="0" borderId="0">
      <protection locked="0"/>
    </xf>
    <xf numFmtId="268" fontId="183" fillId="0" borderId="0">
      <protection locked="0"/>
    </xf>
    <xf numFmtId="268" fontId="184" fillId="0" borderId="0">
      <protection locked="0"/>
    </xf>
    <xf numFmtId="0" fontId="182" fillId="0" borderId="0" applyNumberFormat="0">
      <protection locked="0"/>
    </xf>
    <xf numFmtId="267" fontId="183" fillId="0" borderId="0" applyNumberFormat="0">
      <protection locked="0"/>
    </xf>
    <xf numFmtId="267" fontId="184" fillId="0" borderId="0" applyNumberFormat="0">
      <protection locked="0"/>
    </xf>
    <xf numFmtId="267" fontId="182" fillId="0" borderId="0">
      <protection locked="0"/>
    </xf>
    <xf numFmtId="267" fontId="183" fillId="0" borderId="0">
      <protection locked="0"/>
    </xf>
    <xf numFmtId="267" fontId="184" fillId="0" borderId="0">
      <protection locked="0"/>
    </xf>
    <xf numFmtId="253" fontId="188" fillId="0" borderId="20"/>
    <xf numFmtId="253" fontId="189" fillId="0" borderId="22"/>
    <xf numFmtId="269" fontId="188" fillId="0" borderId="20"/>
    <xf numFmtId="269" fontId="189" fillId="0" borderId="22"/>
    <xf numFmtId="244" fontId="66" fillId="0" borderId="0" applyFill="0" applyBorder="0" applyAlignment="0" applyProtection="0"/>
    <xf numFmtId="178" fontId="145" fillId="0" borderId="0" applyFont="0" applyFill="0" applyBorder="0" applyAlignment="0" applyProtection="0"/>
    <xf numFmtId="270" fontId="66" fillId="0" borderId="0" applyFill="0" applyBorder="0" applyAlignment="0" applyProtection="0"/>
    <xf numFmtId="5" fontId="100" fillId="0" borderId="0" applyFont="0" applyFill="0" applyBorder="0" applyAlignment="0" applyProtection="0"/>
    <xf numFmtId="247" fontId="66" fillId="0" borderId="0" applyFill="0" applyBorder="0" applyAlignment="0" applyProtection="0"/>
    <xf numFmtId="7" fontId="100" fillId="0" borderId="0" applyFont="0" applyFill="0" applyBorder="0" applyAlignment="0" applyProtection="0"/>
    <xf numFmtId="271" fontId="66" fillId="0" borderId="0" applyFill="0" applyBorder="0" applyAlignment="0" applyProtection="0"/>
    <xf numFmtId="272" fontId="2" fillId="0" borderId="0" applyFont="0" applyFill="0" applyBorder="0" applyAlignment="0" applyProtection="0"/>
    <xf numFmtId="273" fontId="80" fillId="0" borderId="0"/>
    <xf numFmtId="274" fontId="2" fillId="0" borderId="0"/>
    <xf numFmtId="273" fontId="2" fillId="0" borderId="0"/>
    <xf numFmtId="253" fontId="73" fillId="0" borderId="20">
      <alignment horizontal="center"/>
      <protection hidden="1"/>
    </xf>
    <xf numFmtId="253" fontId="74" fillId="0" borderId="22">
      <alignment horizontal="center"/>
      <protection hidden="1"/>
    </xf>
    <xf numFmtId="275" fontId="190" fillId="0" borderId="20">
      <alignment horizontal="center"/>
      <protection hidden="1"/>
    </xf>
    <xf numFmtId="275" fontId="191" fillId="0" borderId="22">
      <alignment horizontal="center"/>
      <protection hidden="1"/>
    </xf>
    <xf numFmtId="275" fontId="191" fillId="0" borderId="22">
      <alignment horizontal="center"/>
      <protection hidden="1"/>
    </xf>
    <xf numFmtId="276" fontId="68" fillId="0" borderId="38"/>
    <xf numFmtId="276" fontId="67" fillId="0" borderId="39"/>
    <xf numFmtId="276" fontId="67" fillId="0" borderId="39"/>
    <xf numFmtId="276" fontId="67" fillId="0" borderId="39"/>
    <xf numFmtId="0" fontId="66" fillId="0" borderId="0" applyNumberFormat="0" applyFill="0" applyBorder="0" applyProtection="0">
      <alignment horizontal="left"/>
    </xf>
    <xf numFmtId="0" fontId="165" fillId="11" borderId="0" applyNumberFormat="0" applyFont="0" applyFill="0" applyBorder="0" applyProtection="0">
      <alignment horizontal="left"/>
    </xf>
    <xf numFmtId="0" fontId="165" fillId="11" borderId="0" applyNumberFormat="0" applyFont="0" applyFill="0" applyBorder="0" applyProtection="0">
      <alignment horizontal="left"/>
    </xf>
    <xf numFmtId="0" fontId="66" fillId="0" borderId="0" applyFill="0" applyBorder="0" applyAlignment="0" applyProtection="0"/>
    <xf numFmtId="0" fontId="2" fillId="0" borderId="0" applyFont="0" applyFill="0" applyBorder="0" applyAlignment="0" applyProtection="0"/>
    <xf numFmtId="14" fontId="94" fillId="0" borderId="0" applyFill="0" applyBorder="0" applyAlignment="0"/>
    <xf numFmtId="14" fontId="91" fillId="0" borderId="0" applyFill="0" applyBorder="0" applyAlignment="0"/>
    <xf numFmtId="14" fontId="91" fillId="0" borderId="0" applyFill="0" applyBorder="0" applyAlignment="0"/>
    <xf numFmtId="14" fontId="91" fillId="0" borderId="0" applyFill="0" applyBorder="0" applyAlignment="0"/>
    <xf numFmtId="0" fontId="66" fillId="0" borderId="0" applyFill="0" applyBorder="0" applyAlignment="0" applyProtection="0"/>
    <xf numFmtId="3" fontId="192" fillId="0" borderId="40">
      <alignment horizontal="left" vertical="top" wrapText="1"/>
    </xf>
    <xf numFmtId="3" fontId="193" fillId="0" borderId="10">
      <alignment horizontal="left" vertical="top" wrapText="1"/>
    </xf>
    <xf numFmtId="16" fontId="80" fillId="0" borderId="0"/>
    <xf numFmtId="16" fontId="2" fillId="0" borderId="0"/>
    <xf numFmtId="16" fontId="2" fillId="0" borderId="0"/>
    <xf numFmtId="16" fontId="2" fillId="0" borderId="0"/>
    <xf numFmtId="16" fontId="80" fillId="0" borderId="0"/>
    <xf numFmtId="16" fontId="2" fillId="0" borderId="0"/>
    <xf numFmtId="16" fontId="2" fillId="0" borderId="0"/>
    <xf numFmtId="16" fontId="2" fillId="0" borderId="0"/>
    <xf numFmtId="14" fontId="69" fillId="0" borderId="0" applyFont="0" applyFill="0" applyBorder="0" applyAlignment="0" applyProtection="0"/>
    <xf numFmtId="277" fontId="80" fillId="0" borderId="41">
      <alignment vertical="center"/>
    </xf>
    <xf numFmtId="278" fontId="2" fillId="0" borderId="42">
      <alignment vertical="center"/>
    </xf>
    <xf numFmtId="0" fontId="66" fillId="0" borderId="0" applyFill="0" applyBorder="0" applyAlignment="0" applyProtection="0"/>
    <xf numFmtId="0" fontId="66" fillId="0" borderId="0" applyFill="0" applyBorder="0" applyAlignment="0" applyProtection="0"/>
    <xf numFmtId="279" fontId="68" fillId="0" borderId="0"/>
    <xf numFmtId="280" fontId="67" fillId="0" borderId="0"/>
    <xf numFmtId="280" fontId="67" fillId="0" borderId="0"/>
    <xf numFmtId="281" fontId="77" fillId="0" borderId="20"/>
    <xf numFmtId="282" fontId="78" fillId="0" borderId="21"/>
    <xf numFmtId="283" fontId="80" fillId="0" borderId="0"/>
    <xf numFmtId="284" fontId="2" fillId="0" borderId="0"/>
    <xf numFmtId="283" fontId="2" fillId="0" borderId="0"/>
    <xf numFmtId="285" fontId="77" fillId="0" borderId="0"/>
    <xf numFmtId="286" fontId="78" fillId="0" borderId="0"/>
    <xf numFmtId="287" fontId="66" fillId="0" borderId="0" applyFill="0" applyBorder="0" applyAlignment="0" applyProtection="0"/>
    <xf numFmtId="288" fontId="66" fillId="0" borderId="0" applyFill="0" applyBorder="0" applyAlignment="0" applyProtection="0"/>
    <xf numFmtId="229" fontId="66" fillId="0" borderId="0" applyFill="0" applyBorder="0" applyAlignment="0" applyProtection="0"/>
    <xf numFmtId="229" fontId="66" fillId="0" borderId="0" applyFill="0" applyBorder="0" applyAlignment="0" applyProtection="0"/>
    <xf numFmtId="222" fontId="194" fillId="0" borderId="0" applyFont="0" applyFill="0" applyBorder="0" applyAlignment="0" applyProtection="0"/>
    <xf numFmtId="41" fontId="194" fillId="0" borderId="0" applyFont="0" applyFill="0" applyBorder="0" applyAlignment="0" applyProtection="0"/>
    <xf numFmtId="222" fontId="194" fillId="0" borderId="0" applyFont="0" applyFill="0" applyBorder="0" applyAlignment="0" applyProtection="0"/>
    <xf numFmtId="41" fontId="194" fillId="0" borderId="0" applyFont="0" applyFill="0" applyBorder="0" applyAlignment="0" applyProtection="0"/>
    <xf numFmtId="222" fontId="194" fillId="0" borderId="0" applyFont="0" applyFill="0" applyBorder="0" applyAlignment="0" applyProtection="0"/>
    <xf numFmtId="41" fontId="194" fillId="0" borderId="0" applyFont="0" applyFill="0" applyBorder="0" applyAlignment="0" applyProtection="0"/>
    <xf numFmtId="230" fontId="195" fillId="0" borderId="0" applyFont="0" applyFill="0" applyBorder="0" applyAlignment="0" applyProtection="0"/>
    <xf numFmtId="230" fontId="195"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7" fontId="66" fillId="0" borderId="0" applyFill="0" applyBorder="0" applyAlignment="0" applyProtection="0"/>
    <xf numFmtId="228" fontId="66" fillId="0" borderId="0" applyFill="0" applyBorder="0" applyAlignment="0" applyProtection="0"/>
    <xf numFmtId="193" fontId="68" fillId="0" borderId="0" applyFill="0" applyBorder="0" applyAlignment="0" applyProtection="0"/>
    <xf numFmtId="229" fontId="68"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222" fontId="194" fillId="0" borderId="0" applyFont="0" applyFill="0" applyBorder="0" applyAlignment="0" applyProtection="0"/>
    <xf numFmtId="228" fontId="66"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8" fillId="0" borderId="0" applyFill="0" applyBorder="0" applyAlignment="0" applyProtection="0"/>
    <xf numFmtId="291" fontId="68"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8" fillId="0" borderId="0" applyFill="0" applyBorder="0" applyAlignment="0" applyProtection="0"/>
    <xf numFmtId="291" fontId="68"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8" fillId="0" borderId="0" applyFill="0" applyBorder="0" applyAlignment="0" applyProtection="0"/>
    <xf numFmtId="291" fontId="68"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8" fillId="0" borderId="0" applyFill="0" applyBorder="0" applyAlignment="0" applyProtection="0"/>
    <xf numFmtId="291" fontId="68"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8" fillId="0" borderId="0" applyFill="0" applyBorder="0" applyAlignment="0" applyProtection="0"/>
    <xf numFmtId="291" fontId="68"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8" fillId="0" borderId="0" applyFill="0" applyBorder="0" applyAlignment="0" applyProtection="0"/>
    <xf numFmtId="291" fontId="68"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7" fillId="0" borderId="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1" fontId="66" fillId="0" borderId="0" applyFill="0" applyBorder="0" applyAlignment="0" applyProtection="0"/>
    <xf numFmtId="291" fontId="66" fillId="0" borderId="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92" fontId="67"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8" fillId="0" borderId="0" applyFill="0" applyBorder="0" applyAlignment="0" applyProtection="0"/>
    <xf numFmtId="289" fontId="68"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8" fillId="0" borderId="0" applyFill="0" applyBorder="0" applyAlignment="0" applyProtection="0"/>
    <xf numFmtId="293" fontId="68"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3" fontId="68" fillId="0" borderId="0" applyFill="0" applyBorder="0" applyAlignment="0" applyProtection="0"/>
    <xf numFmtId="293" fontId="68"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8" fillId="0" borderId="0" applyFill="0" applyBorder="0" applyAlignment="0" applyProtection="0"/>
    <xf numFmtId="293" fontId="68"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8" fillId="0" borderId="0" applyFill="0" applyBorder="0" applyAlignment="0" applyProtection="0"/>
    <xf numFmtId="293" fontId="68"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3" fontId="68" fillId="0" borderId="0" applyFill="0" applyBorder="0" applyAlignment="0" applyProtection="0"/>
    <xf numFmtId="293" fontId="68"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8" fillId="0" borderId="0" applyFill="0" applyBorder="0" applyAlignment="0" applyProtection="0"/>
    <xf numFmtId="293" fontId="68"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7" fillId="0" borderId="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3" fontId="66" fillId="0" borderId="0" applyFill="0" applyBorder="0" applyAlignment="0" applyProtection="0"/>
    <xf numFmtId="293" fontId="66" fillId="0" borderId="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294" fontId="67" fillId="0" borderId="0" applyFont="0" applyFill="0" applyBorder="0" applyAlignment="0" applyProtection="0"/>
    <xf numFmtId="193" fontId="68" fillId="0" borderId="0" applyFill="0" applyBorder="0" applyAlignment="0" applyProtection="0"/>
    <xf numFmtId="289" fontId="66" fillId="0" borderId="0" applyFill="0" applyBorder="0" applyAlignment="0" applyProtection="0"/>
    <xf numFmtId="222"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93" fontId="68" fillId="0" borderId="0" applyFill="0" applyBorder="0" applyAlignment="0" applyProtection="0"/>
    <xf numFmtId="228" fontId="66" fillId="0" borderId="0" applyFill="0" applyBorder="0" applyAlignment="0" applyProtection="0"/>
    <xf numFmtId="193" fontId="66" fillId="0" borderId="0" applyFill="0" applyBorder="0" applyAlignment="0" applyProtection="0"/>
    <xf numFmtId="228" fontId="66" fillId="0" borderId="0" applyFill="0" applyBorder="0" applyAlignment="0" applyProtection="0"/>
    <xf numFmtId="222" fontId="194" fillId="0" borderId="0" applyFont="0" applyFill="0" applyBorder="0" applyAlignment="0" applyProtection="0"/>
    <xf numFmtId="41" fontId="194" fillId="0" borderId="0" applyFont="0" applyFill="0" applyBorder="0" applyAlignment="0" applyProtection="0"/>
    <xf numFmtId="193" fontId="68" fillId="0" borderId="0" applyFill="0" applyBorder="0" applyAlignment="0" applyProtection="0"/>
    <xf numFmtId="229" fontId="68"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6" fillId="0" borderId="0" applyFill="0" applyBorder="0" applyAlignment="0" applyProtection="0"/>
    <xf numFmtId="228" fontId="66" fillId="0" borderId="0" applyFill="0" applyBorder="0" applyAlignment="0" applyProtection="0"/>
    <xf numFmtId="222" fontId="194" fillId="0" borderId="0" applyFont="0" applyFill="0" applyBorder="0" applyAlignment="0" applyProtection="0"/>
    <xf numFmtId="41"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9" fontId="68" fillId="0" borderId="0" applyFill="0" applyBorder="0" applyAlignment="0" applyProtection="0"/>
    <xf numFmtId="228" fontId="66" fillId="0" borderId="0" applyFill="0" applyBorder="0" applyAlignment="0" applyProtection="0"/>
    <xf numFmtId="193" fontId="66" fillId="0" borderId="0" applyFill="0" applyBorder="0" applyAlignment="0" applyProtection="0"/>
    <xf numFmtId="228" fontId="66" fillId="0" borderId="0" applyFill="0" applyBorder="0" applyAlignment="0" applyProtection="0"/>
    <xf numFmtId="222" fontId="194" fillId="0" borderId="0" applyFont="0" applyFill="0" applyBorder="0" applyAlignment="0" applyProtection="0"/>
    <xf numFmtId="41" fontId="194" fillId="0" borderId="0" applyFont="0" applyFill="0" applyBorder="0" applyAlignment="0" applyProtection="0"/>
    <xf numFmtId="193" fontId="68" fillId="0" borderId="0" applyFill="0" applyBorder="0" applyAlignment="0" applyProtection="0"/>
    <xf numFmtId="229" fontId="68"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193" fontId="67" fillId="0" borderId="0" applyFill="0" applyBorder="0" applyAlignment="0" applyProtection="0"/>
    <xf numFmtId="229" fontId="67" fillId="0" borderId="0" applyFill="0" applyBorder="0" applyAlignment="0" applyProtection="0"/>
    <xf numFmtId="229" fontId="66" fillId="0" borderId="0" applyFill="0" applyBorder="0" applyAlignment="0" applyProtection="0"/>
    <xf numFmtId="229" fontId="68" fillId="0" borderId="0" applyFill="0" applyBorder="0" applyAlignment="0" applyProtection="0"/>
    <xf numFmtId="193" fontId="66" fillId="0" borderId="0" applyFill="0" applyBorder="0" applyAlignment="0" applyProtection="0"/>
    <xf numFmtId="229" fontId="66" fillId="0" borderId="0" applyFill="0" applyBorder="0" applyAlignment="0" applyProtection="0"/>
    <xf numFmtId="222" fontId="194" fillId="0" borderId="0" applyFont="0" applyFill="0" applyBorder="0" applyAlignment="0" applyProtection="0"/>
    <xf numFmtId="230" fontId="194" fillId="0" borderId="0" applyFont="0" applyFill="0" applyBorder="0" applyAlignment="0" applyProtection="0"/>
    <xf numFmtId="193" fontId="66" fillId="0" borderId="0" applyFill="0" applyBorder="0" applyAlignment="0" applyProtection="0"/>
    <xf numFmtId="229" fontId="66" fillId="0" borderId="0" applyFill="0" applyBorder="0" applyAlignment="0" applyProtection="0"/>
    <xf numFmtId="222" fontId="194" fillId="0" borderId="0" applyFont="0" applyFill="0" applyBorder="0" applyAlignment="0" applyProtection="0"/>
    <xf numFmtId="230" fontId="194" fillId="0" borderId="0" applyFont="0" applyFill="0" applyBorder="0" applyAlignment="0" applyProtection="0"/>
    <xf numFmtId="228"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29" fontId="66" fillId="0" borderId="0" applyFill="0" applyBorder="0" applyAlignment="0" applyProtection="0"/>
    <xf numFmtId="228" fontId="66" fillId="0" borderId="0" applyFill="0" applyBorder="0" applyAlignment="0" applyProtection="0"/>
    <xf numFmtId="228" fontId="66" fillId="0" borderId="0" applyFill="0" applyBorder="0" applyAlignment="0" applyProtection="0"/>
    <xf numFmtId="228" fontId="66" fillId="0" borderId="0" applyFill="0" applyBorder="0" applyAlignment="0" applyProtection="0"/>
    <xf numFmtId="228" fontId="66" fillId="0" borderId="0" applyFill="0" applyBorder="0" applyAlignment="0" applyProtection="0"/>
    <xf numFmtId="193" fontId="66" fillId="0" borderId="0" applyFill="0" applyBorder="0" applyAlignment="0" applyProtection="0"/>
    <xf numFmtId="228" fontId="66" fillId="0" borderId="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8" fontId="68" fillId="0" borderId="0" applyFill="0" applyBorder="0" applyAlignment="0" applyProtection="0"/>
    <xf numFmtId="228" fontId="68"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95" fontId="66" fillId="0" borderId="0" applyFill="0" applyBorder="0" applyAlignment="0" applyProtection="0"/>
    <xf numFmtId="295" fontId="66" fillId="0" borderId="0" applyFill="0" applyBorder="0" applyAlignment="0" applyProtection="0"/>
    <xf numFmtId="296" fontId="194" fillId="0" borderId="0" applyFont="0" applyFill="0" applyBorder="0" applyAlignment="0" applyProtection="0"/>
    <xf numFmtId="296"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8" fillId="0" borderId="0" applyFill="0" applyBorder="0" applyAlignment="0" applyProtection="0"/>
    <xf numFmtId="228" fontId="68"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95" fontId="66" fillId="0" borderId="0" applyFill="0" applyBorder="0" applyAlignment="0" applyProtection="0"/>
    <xf numFmtId="295" fontId="66" fillId="0" borderId="0" applyFill="0" applyBorder="0" applyAlignment="0" applyProtection="0"/>
    <xf numFmtId="296" fontId="194" fillId="0" borderId="0" applyFont="0" applyFill="0" applyBorder="0" applyAlignment="0" applyProtection="0"/>
    <xf numFmtId="296" fontId="194" fillId="0" borderId="0" applyFont="0" applyFill="0" applyBorder="0" applyAlignment="0" applyProtection="0"/>
    <xf numFmtId="295" fontId="66" fillId="0" borderId="0" applyFill="0" applyBorder="0" applyAlignment="0" applyProtection="0"/>
    <xf numFmtId="295" fontId="66" fillId="0" borderId="0" applyFill="0" applyBorder="0" applyAlignment="0" applyProtection="0"/>
    <xf numFmtId="296" fontId="194" fillId="0" borderId="0" applyFont="0" applyFill="0" applyBorder="0" applyAlignment="0" applyProtection="0"/>
    <xf numFmtId="296"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8" fillId="0" borderId="0" applyFill="0" applyBorder="0" applyAlignment="0" applyProtection="0"/>
    <xf numFmtId="228" fontId="68"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8" fillId="0" borderId="0" applyFill="0" applyBorder="0" applyAlignment="0" applyProtection="0"/>
    <xf numFmtId="228" fontId="68"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8" fontId="68" fillId="0" borderId="0" applyFill="0" applyBorder="0" applyAlignment="0" applyProtection="0"/>
    <xf numFmtId="228" fontId="68"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8" fontId="68" fillId="0" borderId="0" applyFill="0" applyBorder="0" applyAlignment="0" applyProtection="0"/>
    <xf numFmtId="228" fontId="68"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228" fontId="67" fillId="0" borderId="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41" fontId="194" fillId="0" borderId="0" applyFont="0" applyFill="0" applyBorder="0" applyAlignment="0" applyProtection="0"/>
    <xf numFmtId="41"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193" fontId="66" fillId="0" borderId="0" applyFill="0" applyBorder="0" applyAlignment="0" applyProtection="0"/>
    <xf numFmtId="193" fontId="66" fillId="0" borderId="0" applyFill="0" applyBorder="0" applyAlignment="0" applyProtection="0"/>
    <xf numFmtId="222" fontId="194" fillId="0" borderId="0" applyFont="0" applyFill="0" applyBorder="0" applyAlignment="0" applyProtection="0"/>
    <xf numFmtId="222" fontId="194" fillId="0" borderId="0" applyFont="0" applyFill="0" applyBorder="0" applyAlignment="0" applyProtection="0"/>
    <xf numFmtId="41" fontId="195" fillId="0" borderId="0" applyFont="0" applyFill="0" applyBorder="0" applyAlignment="0" applyProtection="0"/>
    <xf numFmtId="41" fontId="195" fillId="0" borderId="0" applyFont="0" applyFill="0" applyBorder="0" applyAlignment="0" applyProtection="0"/>
    <xf numFmtId="229" fontId="66" fillId="0" borderId="0" applyFill="0" applyBorder="0" applyAlignment="0" applyProtection="0"/>
    <xf numFmtId="229" fontId="66" fillId="0" borderId="0" applyFill="0" applyBorder="0" applyAlignment="0" applyProtection="0"/>
    <xf numFmtId="230" fontId="194" fillId="0" borderId="0" applyFont="0" applyFill="0" applyBorder="0" applyAlignment="0" applyProtection="0"/>
    <xf numFmtId="230" fontId="194" fillId="0" borderId="0" applyFont="0" applyFill="0" applyBorder="0" applyAlignment="0" applyProtection="0"/>
    <xf numFmtId="193" fontId="66" fillId="0" borderId="0" applyFill="0" applyBorder="0" applyAlignment="0" applyProtection="0"/>
    <xf numFmtId="228" fontId="66" fillId="0" borderId="0" applyFill="0" applyBorder="0" applyAlignment="0" applyProtection="0"/>
    <xf numFmtId="222" fontId="194" fillId="0" borderId="0" applyFont="0" applyFill="0" applyBorder="0" applyAlignment="0" applyProtection="0"/>
    <xf numFmtId="41" fontId="194" fillId="0" borderId="0" applyFont="0" applyFill="0" applyBorder="0" applyAlignment="0" applyProtection="0"/>
    <xf numFmtId="289" fontId="66" fillId="0" borderId="0" applyFill="0" applyBorder="0" applyAlignment="0" applyProtection="0"/>
    <xf numFmtId="289" fontId="66" fillId="0" borderId="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193" fontId="66" fillId="0" borderId="0" applyFill="0" applyBorder="0" applyAlignment="0" applyProtection="0"/>
    <xf numFmtId="229" fontId="66" fillId="0" borderId="0" applyFill="0" applyBorder="0" applyAlignment="0" applyProtection="0"/>
    <xf numFmtId="222" fontId="194" fillId="0" borderId="0" applyFont="0" applyFill="0" applyBorder="0" applyAlignment="0" applyProtection="0"/>
    <xf numFmtId="230" fontId="194" fillId="0" borderId="0" applyFont="0" applyFill="0" applyBorder="0" applyAlignment="0" applyProtection="0"/>
    <xf numFmtId="228" fontId="66" fillId="0" borderId="0" applyFill="0" applyBorder="0" applyAlignment="0" applyProtection="0"/>
    <xf numFmtId="228" fontId="66" fillId="0" borderId="0" applyFill="0" applyBorder="0" applyAlignment="0" applyProtection="0"/>
    <xf numFmtId="230" fontId="195" fillId="0" borderId="0" applyFont="0" applyFill="0" applyBorder="0" applyAlignment="0" applyProtection="0"/>
    <xf numFmtId="230" fontId="195"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8" fontId="194" fillId="0" borderId="0" applyFont="0" applyFill="0" applyBorder="0" applyAlignment="0" applyProtection="0"/>
    <xf numFmtId="43" fontId="194" fillId="0" borderId="0" applyFont="0" applyFill="0" applyBorder="0" applyAlignment="0" applyProtection="0"/>
    <xf numFmtId="168" fontId="194" fillId="0" borderId="0" applyFont="0" applyFill="0" applyBorder="0" applyAlignment="0" applyProtection="0"/>
    <xf numFmtId="43" fontId="194" fillId="0" borderId="0" applyFont="0" applyFill="0" applyBorder="0" applyAlignment="0" applyProtection="0"/>
    <xf numFmtId="168" fontId="194" fillId="0" borderId="0" applyFont="0" applyFill="0" applyBorder="0" applyAlignment="0" applyProtection="0"/>
    <xf numFmtId="43" fontId="194" fillId="0" borderId="0" applyFont="0" applyFill="0" applyBorder="0" applyAlignment="0" applyProtection="0"/>
    <xf numFmtId="165" fontId="195" fillId="0" borderId="0" applyFont="0" applyFill="0" applyBorder="0" applyAlignment="0" applyProtection="0"/>
    <xf numFmtId="165" fontId="195"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9" fontId="66" fillId="0" borderId="0" applyFill="0" applyBorder="0" applyAlignment="0" applyProtection="0"/>
    <xf numFmtId="299" fontId="66" fillId="0" borderId="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301" fontId="66" fillId="0" borderId="0" applyFill="0" applyBorder="0" applyAlignment="0" applyProtection="0"/>
    <xf numFmtId="301" fontId="66" fillId="0" borderId="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66" fillId="0" borderId="0" applyFill="0" applyBorder="0" applyAlignment="0" applyProtection="0"/>
    <xf numFmtId="301" fontId="66" fillId="0" borderId="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9" fontId="66" fillId="0" borderId="0" applyFill="0" applyBorder="0" applyAlignment="0" applyProtection="0"/>
    <xf numFmtId="299" fontId="66" fillId="0" borderId="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301" fontId="66" fillId="0" borderId="0" applyFill="0" applyBorder="0" applyAlignment="0" applyProtection="0"/>
    <xf numFmtId="301" fontId="66" fillId="0" borderId="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66" fillId="0" borderId="0" applyFill="0" applyBorder="0" applyAlignment="0" applyProtection="0"/>
    <xf numFmtId="301" fontId="66" fillId="0" borderId="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88" fontId="66" fillId="0" borderId="0" applyFill="0" applyBorder="0" applyAlignment="0" applyProtection="0"/>
    <xf numFmtId="208" fontId="66" fillId="0" borderId="0" applyFill="0" applyBorder="0" applyAlignment="0" applyProtection="0"/>
    <xf numFmtId="206" fontId="68" fillId="0" borderId="0" applyFill="0" applyBorder="0" applyAlignment="0" applyProtection="0"/>
    <xf numFmtId="210" fontId="68"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168" fontId="194" fillId="0" borderId="0" applyFont="0" applyFill="0" applyBorder="0" applyAlignment="0" applyProtection="0"/>
    <xf numFmtId="208" fontId="66"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9" fontId="66" fillId="0" borderId="0" applyFill="0" applyBorder="0" applyAlignment="0" applyProtection="0"/>
    <xf numFmtId="299" fontId="66" fillId="0" borderId="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1" fontId="66" fillId="0" borderId="0" applyFill="0" applyBorder="0" applyAlignment="0" applyProtection="0"/>
    <xf numFmtId="301" fontId="66" fillId="0" borderId="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301" fontId="66" fillId="0" borderId="0" applyFill="0" applyBorder="0" applyAlignment="0" applyProtection="0"/>
    <xf numFmtId="301" fontId="66" fillId="0" borderId="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305" fontId="66" fillId="0" borderId="0" applyFill="0" applyBorder="0" applyAlignment="0" applyProtection="0"/>
    <xf numFmtId="305" fontId="66" fillId="0" borderId="0" applyFill="0" applyBorder="0" applyAlignment="0" applyProtection="0"/>
    <xf numFmtId="306" fontId="67" fillId="0" borderId="0" applyFont="0" applyFill="0" applyBorder="0" applyAlignment="0" applyProtection="0"/>
    <xf numFmtId="306"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8" fillId="0" borderId="0" applyFill="0" applyBorder="0" applyAlignment="0" applyProtection="0"/>
    <xf numFmtId="303" fontId="68"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7" fontId="66" fillId="0" borderId="0" applyFill="0" applyBorder="0" applyAlignment="0" applyProtection="0"/>
    <xf numFmtId="307" fontId="66" fillId="0" borderId="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7" fontId="66" fillId="0" borderId="0" applyFill="0" applyBorder="0" applyAlignment="0" applyProtection="0"/>
    <xf numFmtId="307" fontId="66" fillId="0" borderId="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8"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8" fillId="0" borderId="0" applyFill="0" applyBorder="0" applyAlignment="0" applyProtection="0"/>
    <xf numFmtId="303" fontId="68"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8" fillId="0" borderId="0" applyFill="0" applyBorder="0" applyAlignment="0" applyProtection="0"/>
    <xf numFmtId="303" fontId="68"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8" fillId="0" borderId="0" applyFill="0" applyBorder="0" applyAlignment="0" applyProtection="0"/>
    <xf numFmtId="303" fontId="68"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8" fillId="0" borderId="0" applyFill="0" applyBorder="0" applyAlignment="0" applyProtection="0"/>
    <xf numFmtId="303" fontId="68"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8" fillId="0" borderId="0" applyFill="0" applyBorder="0" applyAlignment="0" applyProtection="0"/>
    <xf numFmtId="303" fontId="68"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7" fillId="0" borderId="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3" fontId="66" fillId="0" borderId="0" applyFill="0" applyBorder="0" applyAlignment="0" applyProtection="0"/>
    <xf numFmtId="303" fontId="66" fillId="0" borderId="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8" fillId="0" borderId="0" applyFill="0" applyBorder="0" applyAlignment="0" applyProtection="0"/>
    <xf numFmtId="297" fontId="68"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7"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8" fillId="0" borderId="0" applyFill="0" applyBorder="0" applyAlignment="0" applyProtection="0"/>
    <xf numFmtId="309" fontId="68"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309" fontId="68" fillId="0" borderId="0" applyFill="0" applyBorder="0" applyAlignment="0" applyProtection="0"/>
    <xf numFmtId="309" fontId="68"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8" fillId="0" borderId="0" applyFill="0" applyBorder="0" applyAlignment="0" applyProtection="0"/>
    <xf numFmtId="309" fontId="68"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8" fillId="0" borderId="0" applyFill="0" applyBorder="0" applyAlignment="0" applyProtection="0"/>
    <xf numFmtId="309" fontId="68"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309" fontId="68" fillId="0" borderId="0" applyFill="0" applyBorder="0" applyAlignment="0" applyProtection="0"/>
    <xf numFmtId="309" fontId="68"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8" fillId="0" borderId="0" applyFill="0" applyBorder="0" applyAlignment="0" applyProtection="0"/>
    <xf numFmtId="309" fontId="68"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7" fillId="0" borderId="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09" fontId="66" fillId="0" borderId="0" applyFill="0" applyBorder="0" applyAlignment="0" applyProtection="0"/>
    <xf numFmtId="309" fontId="66" fillId="0" borderId="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310" fontId="67" fillId="0" borderId="0" applyFont="0" applyFill="0" applyBorder="0" applyAlignment="0" applyProtection="0"/>
    <xf numFmtId="206" fontId="68" fillId="0" borderId="0" applyFill="0" applyBorder="0" applyAlignment="0" applyProtection="0"/>
    <xf numFmtId="297" fontId="66" fillId="0" borderId="0" applyFill="0" applyBorder="0" applyAlignment="0" applyProtection="0"/>
    <xf numFmtId="168"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6" fontId="68" fillId="0" borderId="0" applyFill="0" applyBorder="0" applyAlignment="0" applyProtection="0"/>
    <xf numFmtId="208" fontId="66" fillId="0" borderId="0" applyFill="0" applyBorder="0" applyAlignment="0" applyProtection="0"/>
    <xf numFmtId="206" fontId="66" fillId="0" borderId="0" applyFill="0" applyBorder="0" applyAlignment="0" applyProtection="0"/>
    <xf numFmtId="208" fontId="66" fillId="0" borderId="0" applyFill="0" applyBorder="0" applyAlignment="0" applyProtection="0"/>
    <xf numFmtId="168" fontId="194" fillId="0" borderId="0" applyFont="0" applyFill="0" applyBorder="0" applyAlignment="0" applyProtection="0"/>
    <xf numFmtId="43" fontId="194" fillId="0" borderId="0" applyFont="0" applyFill="0" applyBorder="0" applyAlignment="0" applyProtection="0"/>
    <xf numFmtId="206" fontId="68" fillId="0" borderId="0" applyFill="0" applyBorder="0" applyAlignment="0" applyProtection="0"/>
    <xf numFmtId="210" fontId="68"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6" fillId="0" borderId="0" applyFill="0" applyBorder="0" applyAlignment="0" applyProtection="0"/>
    <xf numFmtId="208" fontId="66" fillId="0" borderId="0" applyFill="0" applyBorder="0" applyAlignment="0" applyProtection="0"/>
    <xf numFmtId="168" fontId="194" fillId="0" borderId="0" applyFont="0" applyFill="0" applyBorder="0" applyAlignment="0" applyProtection="0"/>
    <xf numFmtId="43"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10" fontId="68" fillId="0" borderId="0" applyFill="0" applyBorder="0" applyAlignment="0" applyProtection="0"/>
    <xf numFmtId="208" fontId="66" fillId="0" borderId="0" applyFill="0" applyBorder="0" applyAlignment="0" applyProtection="0"/>
    <xf numFmtId="206" fontId="66" fillId="0" borderId="0" applyFill="0" applyBorder="0" applyAlignment="0" applyProtection="0"/>
    <xf numFmtId="208" fontId="66" fillId="0" borderId="0" applyFill="0" applyBorder="0" applyAlignment="0" applyProtection="0"/>
    <xf numFmtId="168" fontId="194" fillId="0" borderId="0" applyFont="0" applyFill="0" applyBorder="0" applyAlignment="0" applyProtection="0"/>
    <xf numFmtId="43" fontId="194" fillId="0" borderId="0" applyFont="0" applyFill="0" applyBorder="0" applyAlignment="0" applyProtection="0"/>
    <xf numFmtId="206" fontId="68" fillId="0" borderId="0" applyFill="0" applyBorder="0" applyAlignment="0" applyProtection="0"/>
    <xf numFmtId="210" fontId="68"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06" fontId="67" fillId="0" borderId="0" applyFill="0" applyBorder="0" applyAlignment="0" applyProtection="0"/>
    <xf numFmtId="210" fontId="67" fillId="0" borderId="0" applyFill="0" applyBorder="0" applyAlignment="0" applyProtection="0"/>
    <xf numFmtId="210" fontId="66" fillId="0" borderId="0" applyFill="0" applyBorder="0" applyAlignment="0" applyProtection="0"/>
    <xf numFmtId="210" fontId="68" fillId="0" borderId="0" applyFill="0" applyBorder="0" applyAlignment="0" applyProtection="0"/>
    <xf numFmtId="206" fontId="66" fillId="0" borderId="0" applyFill="0" applyBorder="0" applyAlignment="0" applyProtection="0"/>
    <xf numFmtId="210" fontId="66" fillId="0" borderId="0" applyFill="0" applyBorder="0" applyAlignment="0" applyProtection="0"/>
    <xf numFmtId="168" fontId="194" fillId="0" borderId="0" applyFont="0" applyFill="0" applyBorder="0" applyAlignment="0" applyProtection="0"/>
    <xf numFmtId="165" fontId="194" fillId="0" borderId="0" applyFont="0" applyFill="0" applyBorder="0" applyAlignment="0" applyProtection="0"/>
    <xf numFmtId="206" fontId="66" fillId="0" borderId="0" applyFill="0" applyBorder="0" applyAlignment="0" applyProtection="0"/>
    <xf numFmtId="210" fontId="66" fillId="0" borderId="0" applyFill="0" applyBorder="0" applyAlignment="0" applyProtection="0"/>
    <xf numFmtId="168" fontId="194" fillId="0" borderId="0" applyFont="0" applyFill="0" applyBorder="0" applyAlignment="0" applyProtection="0"/>
    <xf numFmtId="165" fontId="194" fillId="0" borderId="0" applyFont="0" applyFill="0" applyBorder="0" applyAlignment="0" applyProtection="0"/>
    <xf numFmtId="208"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210" fontId="66" fillId="0" borderId="0" applyFill="0" applyBorder="0" applyAlignment="0" applyProtection="0"/>
    <xf numFmtId="208" fontId="66" fillId="0" borderId="0" applyFill="0" applyBorder="0" applyAlignment="0" applyProtection="0"/>
    <xf numFmtId="208" fontId="66" fillId="0" borderId="0" applyFill="0" applyBorder="0" applyAlignment="0" applyProtection="0"/>
    <xf numFmtId="208" fontId="66" fillId="0" borderId="0" applyFill="0" applyBorder="0" applyAlignment="0" applyProtection="0"/>
    <xf numFmtId="208" fontId="66" fillId="0" borderId="0" applyFill="0" applyBorder="0" applyAlignment="0" applyProtection="0"/>
    <xf numFmtId="206" fontId="66" fillId="0" borderId="0" applyFill="0" applyBorder="0" applyAlignment="0" applyProtection="0"/>
    <xf numFmtId="208" fontId="66" fillId="0" borderId="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08" fontId="68" fillId="0" borderId="0" applyFill="0" applyBorder="0" applyAlignment="0" applyProtection="0"/>
    <xf numFmtId="208" fontId="68"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311" fontId="66" fillId="0" borderId="0" applyFill="0" applyBorder="0" applyAlignment="0" applyProtection="0"/>
    <xf numFmtId="311" fontId="66" fillId="0" borderId="0" applyFill="0" applyBorder="0" applyAlignment="0" applyProtection="0"/>
    <xf numFmtId="312" fontId="194" fillId="0" borderId="0" applyFont="0" applyFill="0" applyBorder="0" applyAlignment="0" applyProtection="0"/>
    <xf numFmtId="312"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8" fillId="0" borderId="0" applyFill="0" applyBorder="0" applyAlignment="0" applyProtection="0"/>
    <xf numFmtId="208" fontId="68"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311" fontId="66" fillId="0" borderId="0" applyFill="0" applyBorder="0" applyAlignment="0" applyProtection="0"/>
    <xf numFmtId="311" fontId="66" fillId="0" borderId="0" applyFill="0" applyBorder="0" applyAlignment="0" applyProtection="0"/>
    <xf numFmtId="312" fontId="194" fillId="0" borderId="0" applyFont="0" applyFill="0" applyBorder="0" applyAlignment="0" applyProtection="0"/>
    <xf numFmtId="312" fontId="194" fillId="0" borderId="0" applyFont="0" applyFill="0" applyBorder="0" applyAlignment="0" applyProtection="0"/>
    <xf numFmtId="311" fontId="66" fillId="0" borderId="0" applyFill="0" applyBorder="0" applyAlignment="0" applyProtection="0"/>
    <xf numFmtId="311" fontId="66" fillId="0" borderId="0" applyFill="0" applyBorder="0" applyAlignment="0" applyProtection="0"/>
    <xf numFmtId="312" fontId="194" fillId="0" borderId="0" applyFont="0" applyFill="0" applyBorder="0" applyAlignment="0" applyProtection="0"/>
    <xf numFmtId="312"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8" fillId="0" borderId="0" applyFill="0" applyBorder="0" applyAlignment="0" applyProtection="0"/>
    <xf numFmtId="208" fontId="68"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8" fillId="0" borderId="0" applyFill="0" applyBorder="0" applyAlignment="0" applyProtection="0"/>
    <xf numFmtId="208" fontId="68"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8" fontId="68" fillId="0" borderId="0" applyFill="0" applyBorder="0" applyAlignment="0" applyProtection="0"/>
    <xf numFmtId="208" fontId="68"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8" fontId="68" fillId="0" borderId="0" applyFill="0" applyBorder="0" applyAlignment="0" applyProtection="0"/>
    <xf numFmtId="208" fontId="68"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8" fontId="67" fillId="0" borderId="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43" fontId="194" fillId="0" borderId="0" applyFont="0" applyFill="0" applyBorder="0" applyAlignment="0" applyProtection="0"/>
    <xf numFmtId="43"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206" fontId="66" fillId="0" borderId="0" applyFill="0" applyBorder="0" applyAlignment="0" applyProtection="0"/>
    <xf numFmtId="206" fontId="66" fillId="0" borderId="0" applyFill="0" applyBorder="0" applyAlignment="0" applyProtection="0"/>
    <xf numFmtId="168" fontId="194" fillId="0" borderId="0" applyFont="0" applyFill="0" applyBorder="0" applyAlignment="0" applyProtection="0"/>
    <xf numFmtId="168" fontId="194" fillId="0" borderId="0" applyFont="0" applyFill="0" applyBorder="0" applyAlignment="0" applyProtection="0"/>
    <xf numFmtId="43" fontId="195" fillId="0" borderId="0" applyFont="0" applyFill="0" applyBorder="0" applyAlignment="0" applyProtection="0"/>
    <xf numFmtId="43" fontId="195" fillId="0" borderId="0" applyFont="0" applyFill="0" applyBorder="0" applyAlignment="0" applyProtection="0"/>
    <xf numFmtId="210" fontId="66" fillId="0" borderId="0" applyFill="0" applyBorder="0" applyAlignment="0" applyProtection="0"/>
    <xf numFmtId="210" fontId="66" fillId="0" borderId="0" applyFill="0" applyBorder="0" applyAlignment="0" applyProtection="0"/>
    <xf numFmtId="165" fontId="194" fillId="0" borderId="0" applyFont="0" applyFill="0" applyBorder="0" applyAlignment="0" applyProtection="0"/>
    <xf numFmtId="165" fontId="194" fillId="0" borderId="0" applyFont="0" applyFill="0" applyBorder="0" applyAlignment="0" applyProtection="0"/>
    <xf numFmtId="206" fontId="66" fillId="0" borderId="0" applyFill="0" applyBorder="0" applyAlignment="0" applyProtection="0"/>
    <xf numFmtId="208" fontId="66" fillId="0" borderId="0" applyFill="0" applyBorder="0" applyAlignment="0" applyProtection="0"/>
    <xf numFmtId="168" fontId="194" fillId="0" borderId="0" applyFont="0" applyFill="0" applyBorder="0" applyAlignment="0" applyProtection="0"/>
    <xf numFmtId="43" fontId="194" fillId="0" borderId="0" applyFont="0" applyFill="0" applyBorder="0" applyAlignment="0" applyProtection="0"/>
    <xf numFmtId="297" fontId="66" fillId="0" borderId="0" applyFill="0" applyBorder="0" applyAlignment="0" applyProtection="0"/>
    <xf numFmtId="297" fontId="66" fillId="0" borderId="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06" fontId="66" fillId="0" borderId="0" applyFill="0" applyBorder="0" applyAlignment="0" applyProtection="0"/>
    <xf numFmtId="210" fontId="66" fillId="0" borderId="0" applyFill="0" applyBorder="0" applyAlignment="0" applyProtection="0"/>
    <xf numFmtId="168" fontId="194" fillId="0" borderId="0" applyFont="0" applyFill="0" applyBorder="0" applyAlignment="0" applyProtection="0"/>
    <xf numFmtId="165" fontId="194" fillId="0" borderId="0" applyFont="0" applyFill="0" applyBorder="0" applyAlignment="0" applyProtection="0"/>
    <xf numFmtId="208" fontId="66" fillId="0" borderId="0" applyFill="0" applyBorder="0" applyAlignment="0" applyProtection="0"/>
    <xf numFmtId="208" fontId="66" fillId="0" borderId="0" applyFill="0" applyBorder="0" applyAlignment="0" applyProtection="0"/>
    <xf numFmtId="165" fontId="195" fillId="0" borderId="0" applyFont="0" applyFill="0" applyBorder="0" applyAlignment="0" applyProtection="0"/>
    <xf numFmtId="165" fontId="195" fillId="0" borderId="0" applyFont="0" applyFill="0" applyBorder="0" applyAlignment="0" applyProtection="0"/>
    <xf numFmtId="3" fontId="66" fillId="0" borderId="0" applyBorder="0" applyAlignment="0"/>
    <xf numFmtId="3" fontId="67" fillId="0" borderId="0" applyFont="0" applyBorder="0" applyAlignment="0"/>
    <xf numFmtId="3" fontId="67" fillId="0" borderId="0" applyFont="0" applyBorder="0" applyAlignment="0"/>
    <xf numFmtId="0" fontId="137" fillId="0" borderId="0" applyNumberFormat="0" applyFill="0" applyBorder="0" applyAlignment="0" applyProtection="0"/>
    <xf numFmtId="0" fontId="139" fillId="0" borderId="0" applyNumberFormat="0" applyFill="0" applyBorder="0" applyAlignment="0" applyProtection="0"/>
    <xf numFmtId="3" fontId="66" fillId="0" borderId="0" applyBorder="0" applyAlignment="0"/>
    <xf numFmtId="3" fontId="67" fillId="0" borderId="0" applyFont="0" applyBorder="0" applyAlignment="0"/>
    <xf numFmtId="3" fontId="67" fillId="0" borderId="0" applyFont="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8" fillId="0" borderId="0" applyBorder="0" applyAlignment="0"/>
    <xf numFmtId="3" fontId="67" fillId="0" borderId="0" applyBorder="0" applyAlignment="0"/>
    <xf numFmtId="3" fontId="67" fillId="0" borderId="0" applyBorder="0" applyAlignment="0"/>
    <xf numFmtId="3" fontId="67" fillId="0" borderId="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7" fillId="0" borderId="0" applyBorder="0" applyAlignment="0"/>
    <xf numFmtId="3" fontId="68" fillId="0" borderId="0" applyBorder="0" applyAlignment="0"/>
    <xf numFmtId="3" fontId="67" fillId="0" borderId="0" applyBorder="0" applyAlignment="0"/>
    <xf numFmtId="3" fontId="67" fillId="0" borderId="0" applyBorder="0" applyAlignment="0"/>
    <xf numFmtId="3" fontId="67" fillId="0" borderId="0" applyBorder="0" applyAlignment="0"/>
    <xf numFmtId="3" fontId="67" fillId="0" borderId="0" applyBorder="0" applyAlignment="0"/>
    <xf numFmtId="3" fontId="68" fillId="0" borderId="0" applyBorder="0" applyAlignment="0"/>
    <xf numFmtId="3" fontId="67" fillId="0" borderId="0" applyBorder="0" applyAlignment="0"/>
    <xf numFmtId="3" fontId="67" fillId="0" borderId="0" applyBorder="0" applyAlignment="0"/>
    <xf numFmtId="3" fontId="67" fillId="0" borderId="0" applyBorder="0" applyAlignment="0"/>
    <xf numFmtId="3" fontId="67" fillId="0" borderId="0" applyBorder="0" applyAlignment="0"/>
    <xf numFmtId="3" fontId="66" fillId="0" borderId="0" applyBorder="0" applyAlignment="0"/>
    <xf numFmtId="3" fontId="67" fillId="0" borderId="0" applyFont="0" applyBorder="0" applyAlignment="0"/>
    <xf numFmtId="3" fontId="67" fillId="0" borderId="0" applyFont="0" applyBorder="0" applyAlignment="0"/>
    <xf numFmtId="0" fontId="86" fillId="0" borderId="30">
      <alignment horizontal="left"/>
    </xf>
    <xf numFmtId="0" fontId="196" fillId="44" borderId="0" applyNumberFormat="0" applyBorder="0" applyAlignment="0" applyProtection="0"/>
    <xf numFmtId="0" fontId="196" fillId="45" borderId="0" applyNumberFormat="0" applyBorder="0" applyAlignment="0" applyProtection="0"/>
    <xf numFmtId="0" fontId="196" fillId="46" borderId="0" applyNumberFormat="0" applyBorder="0" applyAlignment="0" applyProtection="0"/>
    <xf numFmtId="0" fontId="8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244" fontId="80" fillId="0" borderId="0" applyFill="0" applyBorder="0" applyAlignment="0"/>
    <xf numFmtId="178" fontId="145" fillId="0" borderId="0" applyFill="0" applyBorder="0" applyAlignment="0"/>
    <xf numFmtId="249" fontId="80" fillId="0" borderId="0" applyFill="0" applyBorder="0" applyAlignment="0"/>
    <xf numFmtId="250" fontId="145" fillId="0" borderId="0" applyFill="0" applyBorder="0" applyAlignment="0"/>
    <xf numFmtId="251" fontId="80" fillId="0" borderId="0" applyFill="0" applyBorder="0" applyAlignment="0"/>
    <xf numFmtId="252" fontId="145" fillId="0" borderId="0" applyFill="0" applyBorder="0" applyAlignment="0"/>
    <xf numFmtId="244" fontId="80" fillId="0" borderId="0" applyFill="0" applyBorder="0" applyAlignment="0"/>
    <xf numFmtId="178" fontId="145" fillId="0" borderId="0" applyFill="0" applyBorder="0" applyAlignment="0"/>
    <xf numFmtId="0" fontId="197" fillId="0" borderId="0" applyNumberFormat="0" applyAlignment="0"/>
    <xf numFmtId="0" fontId="198" fillId="0" borderId="0" applyNumberFormat="0" applyAlignment="0">
      <alignment horizontal="left"/>
    </xf>
    <xf numFmtId="0" fontId="199" fillId="0" borderId="0"/>
    <xf numFmtId="0" fontId="35" fillId="0" borderId="0"/>
    <xf numFmtId="0" fontId="200" fillId="0" borderId="0" applyNumberFormat="0" applyFill="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alignment vertical="center"/>
    </xf>
    <xf numFmtId="0" fontId="200" fillId="0" borderId="0" applyNumberFormat="0" applyFill="0" applyBorder="0" applyAlignment="0" applyProtection="0"/>
    <xf numFmtId="0" fontId="202" fillId="0" borderId="0" applyNumberFormat="0" applyFill="0" applyBorder="0" applyAlignment="0" applyProtection="0"/>
    <xf numFmtId="3" fontId="66" fillId="0" borderId="0" applyBorder="0" applyAlignment="0"/>
    <xf numFmtId="3" fontId="67" fillId="0" borderId="0" applyFont="0" applyBorder="0" applyAlignment="0"/>
    <xf numFmtId="3" fontId="67" fillId="0" borderId="0" applyFont="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8" fillId="0" borderId="0" applyBorder="0" applyAlignment="0"/>
    <xf numFmtId="3" fontId="67" fillId="0" borderId="0" applyBorder="0" applyAlignment="0"/>
    <xf numFmtId="3" fontId="67" fillId="0" borderId="0" applyBorder="0" applyAlignment="0"/>
    <xf numFmtId="3" fontId="67" fillId="0" borderId="0" applyBorder="0" applyAlignment="0"/>
    <xf numFmtId="3" fontId="66" fillId="0" borderId="0" applyBorder="0" applyAlignment="0"/>
    <xf numFmtId="3" fontId="67" fillId="0" borderId="0" applyFont="0" applyBorder="0" applyAlignment="0"/>
    <xf numFmtId="3" fontId="67" fillId="0" borderId="0" applyFont="0" applyBorder="0" applyAlignment="0"/>
    <xf numFmtId="3" fontId="67" fillId="0" borderId="0" applyBorder="0" applyAlignment="0"/>
    <xf numFmtId="3" fontId="68" fillId="0" borderId="0" applyBorder="0" applyAlignment="0"/>
    <xf numFmtId="3" fontId="67" fillId="0" borderId="0" applyBorder="0" applyAlignment="0"/>
    <xf numFmtId="3" fontId="67" fillId="0" borderId="0" applyBorder="0" applyAlignment="0"/>
    <xf numFmtId="3" fontId="67" fillId="0" borderId="0" applyBorder="0" applyAlignment="0"/>
    <xf numFmtId="3" fontId="67" fillId="0" borderId="0" applyBorder="0" applyAlignment="0"/>
    <xf numFmtId="3" fontId="68" fillId="0" borderId="0" applyBorder="0" applyAlignment="0"/>
    <xf numFmtId="3" fontId="67" fillId="0" borderId="0" applyBorder="0" applyAlignment="0"/>
    <xf numFmtId="3" fontId="67" fillId="0" borderId="0" applyBorder="0" applyAlignment="0"/>
    <xf numFmtId="3" fontId="67" fillId="0" borderId="0" applyBorder="0" applyAlignment="0"/>
    <xf numFmtId="3" fontId="67" fillId="0" borderId="0" applyBorder="0" applyAlignment="0"/>
    <xf numFmtId="3" fontId="66" fillId="0" borderId="0" applyBorder="0" applyAlignment="0"/>
    <xf numFmtId="3" fontId="67" fillId="0" borderId="0" applyFont="0" applyBorder="0" applyAlignment="0"/>
    <xf numFmtId="3" fontId="67" fillId="0" borderId="0" applyFont="0" applyBorder="0" applyAlignment="0"/>
    <xf numFmtId="0" fontId="156" fillId="41" borderId="20">
      <alignment horizontal="center" vertical="center"/>
    </xf>
    <xf numFmtId="0" fontId="156" fillId="42" borderId="21">
      <alignment horizontal="centerContinuous" vertical="center"/>
    </xf>
    <xf numFmtId="3" fontId="156" fillId="41" borderId="20">
      <alignment horizontal="center" vertical="center" wrapText="1"/>
    </xf>
    <xf numFmtId="3" fontId="156" fillId="42" borderId="21">
      <alignment horizontal="center" vertical="center" wrapText="1"/>
    </xf>
    <xf numFmtId="0" fontId="203" fillId="0" borderId="0" applyProtection="0"/>
    <xf numFmtId="0" fontId="204" fillId="0" borderId="0" applyProtection="0"/>
    <xf numFmtId="0" fontId="205" fillId="0" borderId="0" applyProtection="0"/>
    <xf numFmtId="0" fontId="206" fillId="0" borderId="0" applyProtection="0"/>
    <xf numFmtId="0" fontId="207" fillId="0" borderId="0" applyProtection="0"/>
    <xf numFmtId="0" fontId="208" fillId="0" borderId="0" applyProtection="0"/>
    <xf numFmtId="0" fontId="66" fillId="0" borderId="0" applyNumberFormat="0" applyFill="0" applyBorder="0" applyAlignment="0" applyProtection="0"/>
    <xf numFmtId="0" fontId="209" fillId="0" borderId="0" applyNumberFormat="0" applyFont="0" applyFill="0" applyBorder="0" applyAlignment="0" applyProtection="0"/>
    <xf numFmtId="0" fontId="210" fillId="0" borderId="0" applyProtection="0"/>
    <xf numFmtId="0" fontId="211" fillId="0" borderId="0" applyProtection="0"/>
    <xf numFmtId="0" fontId="212" fillId="0" borderId="0" applyProtection="0"/>
    <xf numFmtId="0" fontId="213" fillId="0" borderId="0" applyProtection="0"/>
    <xf numFmtId="2" fontId="66" fillId="0" borderId="0" applyFill="0" applyBorder="0" applyAlignment="0" applyProtection="0"/>
    <xf numFmtId="2" fontId="2" fillId="0" borderId="0" applyFont="0" applyFill="0" applyBorder="0" applyAlignment="0" applyProtection="0"/>
    <xf numFmtId="0" fontId="214" fillId="0" borderId="0">
      <alignment vertical="top" wrapText="1"/>
    </xf>
    <xf numFmtId="0" fontId="215" fillId="0" borderId="0">
      <alignment vertical="top" wrapText="1"/>
    </xf>
    <xf numFmtId="0" fontId="216" fillId="16" borderId="0" applyNumberFormat="0" applyBorder="0" applyAlignment="0" applyProtection="0"/>
    <xf numFmtId="0" fontId="216" fillId="16" borderId="0" applyNumberFormat="0" applyBorder="0" applyAlignment="0" applyProtection="0"/>
    <xf numFmtId="0" fontId="217" fillId="16" borderId="0" applyNumberFormat="0" applyBorder="0" applyAlignment="0" applyProtection="0">
      <alignment vertical="center"/>
    </xf>
    <xf numFmtId="0" fontId="216" fillId="16" borderId="0" applyNumberFormat="0" applyBorder="0" applyAlignment="0" applyProtection="0"/>
    <xf numFmtId="0" fontId="218" fillId="16" borderId="0" applyNumberFormat="0" applyBorder="0" applyAlignment="0" applyProtection="0"/>
    <xf numFmtId="0" fontId="219" fillId="12" borderId="0" applyNumberFormat="0" applyBorder="0" applyAlignment="0" applyProtection="0"/>
    <xf numFmtId="38" fontId="128" fillId="47" borderId="0" applyNumberFormat="0" applyBorder="0" applyAlignment="0" applyProtection="0"/>
    <xf numFmtId="38" fontId="128" fillId="47" borderId="0" applyNumberFormat="0" applyBorder="0" applyAlignment="0" applyProtection="0"/>
    <xf numFmtId="38" fontId="128" fillId="47" borderId="0" applyNumberFormat="0" applyBorder="0" applyAlignment="0" applyProtection="0"/>
    <xf numFmtId="38" fontId="128" fillId="11" borderId="0" applyNumberFormat="0" applyBorder="0" applyAlignment="0" applyProtection="0"/>
    <xf numFmtId="313" fontId="220" fillId="12" borderId="0" applyBorder="0" applyProtection="0"/>
    <xf numFmtId="313" fontId="63" fillId="11" borderId="0" applyBorder="0" applyProtection="0"/>
    <xf numFmtId="0" fontId="221" fillId="0" borderId="0" applyNumberFormat="0" applyFill="0" applyBorder="0" applyAlignment="0" applyProtection="0"/>
    <xf numFmtId="0" fontId="222" fillId="0" borderId="35" applyNumberFormat="0" applyFill="0" applyBorder="0" applyAlignment="0" applyProtection="0">
      <alignment horizontal="center" vertical="center"/>
    </xf>
    <xf numFmtId="0" fontId="221" fillId="0" borderId="0" applyNumberFormat="0" applyFill="0" applyBorder="0" applyAlignment="0" applyProtection="0"/>
    <xf numFmtId="314" fontId="77" fillId="48" borderId="0" applyBorder="0">
      <alignment horizontal="center"/>
    </xf>
    <xf numFmtId="314" fontId="77" fillId="48" borderId="0" applyBorder="0">
      <alignment horizontal="center"/>
    </xf>
    <xf numFmtId="315" fontId="78" fillId="49" borderId="35" applyBorder="0">
      <alignment horizontal="center"/>
    </xf>
    <xf numFmtId="315" fontId="78" fillId="49" borderId="35" applyBorder="0">
      <alignment horizontal="center"/>
    </xf>
    <xf numFmtId="315" fontId="78" fillId="49" borderId="35" applyBorder="0">
      <alignment horizontal="center"/>
    </xf>
    <xf numFmtId="314" fontId="77" fillId="48" borderId="0" applyBorder="0">
      <alignment horizontal="center"/>
    </xf>
    <xf numFmtId="315" fontId="78" fillId="49" borderId="35" applyBorder="0">
      <alignment horizontal="center"/>
    </xf>
    <xf numFmtId="315" fontId="78" fillId="49" borderId="35" applyBorder="0">
      <alignment horizontal="center"/>
    </xf>
    <xf numFmtId="315" fontId="78" fillId="49" borderId="35" applyBorder="0">
      <alignment horizontal="center"/>
    </xf>
    <xf numFmtId="0" fontId="221" fillId="0" borderId="0" applyNumberFormat="0" applyFill="0" applyBorder="0" applyAlignment="0" applyProtection="0"/>
    <xf numFmtId="0" fontId="222" fillId="0" borderId="35" applyNumberFormat="0" applyFill="0" applyBorder="0" applyAlignment="0" applyProtection="0">
      <alignment horizontal="center" vertical="center"/>
    </xf>
    <xf numFmtId="314" fontId="77" fillId="48" borderId="0" applyBorder="0">
      <alignment horizontal="center"/>
    </xf>
    <xf numFmtId="315" fontId="78" fillId="49" borderId="35" applyBorder="0">
      <alignment horizontal="center"/>
    </xf>
    <xf numFmtId="315" fontId="78" fillId="49" borderId="35" applyBorder="0">
      <alignment horizontal="center"/>
    </xf>
    <xf numFmtId="315" fontId="78" fillId="49" borderId="35" applyBorder="0">
      <alignment horizontal="center"/>
    </xf>
    <xf numFmtId="314" fontId="77" fillId="48" borderId="0" applyBorder="0">
      <alignment horizontal="center"/>
    </xf>
    <xf numFmtId="315" fontId="78" fillId="49" borderId="35" applyBorder="0">
      <alignment horizontal="center"/>
    </xf>
    <xf numFmtId="315" fontId="78" fillId="49" borderId="35" applyBorder="0">
      <alignment horizontal="center"/>
    </xf>
    <xf numFmtId="315" fontId="78" fillId="49" borderId="35" applyBorder="0">
      <alignment horizontal="center"/>
    </xf>
    <xf numFmtId="0" fontId="66" fillId="0" borderId="0" applyNumberFormat="0" applyBorder="0" applyAlignment="0"/>
    <xf numFmtId="0" fontId="223" fillId="0" borderId="0" applyNumberFormat="0" applyFont="0" applyBorder="0" applyAlignment="0">
      <alignment horizontal="left" vertical="center"/>
    </xf>
    <xf numFmtId="316" fontId="90" fillId="0" borderId="0" applyFont="0" applyFill="0" applyBorder="0" applyAlignment="0" applyProtection="0"/>
    <xf numFmtId="0" fontId="224" fillId="50" borderId="0"/>
    <xf numFmtId="0" fontId="225" fillId="51" borderId="0"/>
    <xf numFmtId="0" fontId="226" fillId="51" borderId="0"/>
    <xf numFmtId="0" fontId="227" fillId="0" borderId="0">
      <alignment horizontal="left"/>
    </xf>
    <xf numFmtId="0" fontId="228" fillId="0" borderId="0">
      <alignment horizontal="left"/>
    </xf>
    <xf numFmtId="0" fontId="229" fillId="0" borderId="0">
      <alignment horizontal="left"/>
    </xf>
    <xf numFmtId="0" fontId="227" fillId="0" borderId="43" applyNumberFormat="0" applyAlignment="0" applyProtection="0"/>
    <xf numFmtId="0" fontId="85" fillId="0" borderId="44" applyNumberFormat="0" applyAlignment="0" applyProtection="0">
      <alignment horizontal="left" vertical="center"/>
    </xf>
    <xf numFmtId="0" fontId="227" fillId="0" borderId="45">
      <alignment horizontal="left" vertical="center"/>
    </xf>
    <xf numFmtId="0" fontId="85" fillId="0" borderId="46">
      <alignment horizontal="left" vertical="center"/>
    </xf>
    <xf numFmtId="317" fontId="230" fillId="52" borderId="0">
      <alignment horizontal="left" vertical="top"/>
    </xf>
    <xf numFmtId="0" fontId="231" fillId="0" borderId="47" applyNumberFormat="0" applyFill="0" applyAlignment="0" applyProtection="0"/>
    <xf numFmtId="0" fontId="232" fillId="0" borderId="47" applyNumberFormat="0" applyFill="0" applyAlignment="0" applyProtection="0">
      <alignment vertical="center"/>
    </xf>
    <xf numFmtId="0" fontId="231" fillId="0" borderId="47" applyNumberFormat="0" applyFill="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4" fillId="0" borderId="48" applyNumberFormat="0" applyFill="0" applyAlignment="0" applyProtection="0"/>
    <xf numFmtId="0" fontId="235" fillId="0" borderId="48" applyNumberFormat="0" applyFill="0" applyAlignment="0" applyProtection="0">
      <alignment vertical="center"/>
    </xf>
    <xf numFmtId="0" fontId="234" fillId="0" borderId="48"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36" fillId="0" borderId="49" applyNumberFormat="0" applyFill="0" applyAlignment="0" applyProtection="0"/>
    <xf numFmtId="0" fontId="236" fillId="0" borderId="49" applyNumberFormat="0" applyFill="0" applyAlignment="0" applyProtection="0"/>
    <xf numFmtId="0" fontId="237" fillId="0" borderId="49" applyNumberFormat="0" applyFill="0" applyAlignment="0" applyProtection="0">
      <alignment vertical="center"/>
    </xf>
    <xf numFmtId="0" fontId="236" fillId="0" borderId="49" applyNumberFormat="0" applyFill="0" applyAlignment="0" applyProtection="0"/>
    <xf numFmtId="0" fontId="238" fillId="0" borderId="49" applyNumberFormat="0" applyFill="0" applyAlignment="0" applyProtection="0"/>
    <xf numFmtId="0" fontId="236" fillId="0" borderId="0" applyNumberForma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alignment vertical="center"/>
    </xf>
    <xf numFmtId="0" fontId="236" fillId="0" borderId="0" applyNumberFormat="0" applyFill="0" applyBorder="0" applyAlignment="0" applyProtection="0"/>
    <xf numFmtId="0" fontId="238" fillId="0" borderId="0" applyNumberFormat="0" applyFill="0" applyBorder="0" applyAlignment="0" applyProtection="0"/>
    <xf numFmtId="318" fontId="123" fillId="0" borderId="0">
      <protection locked="0"/>
    </xf>
    <xf numFmtId="319" fontId="239" fillId="0" borderId="0">
      <protection locked="0"/>
    </xf>
    <xf numFmtId="318" fontId="123" fillId="0" borderId="0">
      <protection locked="0"/>
    </xf>
    <xf numFmtId="318" fontId="123" fillId="0" borderId="0">
      <protection locked="0"/>
    </xf>
    <xf numFmtId="0" fontId="233" fillId="0" borderId="0" applyProtection="0"/>
    <xf numFmtId="319" fontId="239" fillId="0" borderId="0">
      <protection locked="0"/>
    </xf>
    <xf numFmtId="318" fontId="123" fillId="0" borderId="0">
      <protection locked="0"/>
    </xf>
    <xf numFmtId="318" fontId="123" fillId="0" borderId="0">
      <protection locked="0"/>
    </xf>
    <xf numFmtId="0" fontId="85" fillId="0" borderId="0" applyProtection="0"/>
    <xf numFmtId="0" fontId="240" fillId="0" borderId="50">
      <alignment horizontal="center"/>
    </xf>
    <xf numFmtId="0" fontId="241" fillId="0" borderId="51">
      <alignment horizontal="center"/>
    </xf>
    <xf numFmtId="0" fontId="240" fillId="0" borderId="0">
      <alignment horizontal="center"/>
    </xf>
    <xf numFmtId="0" fontId="241" fillId="0" borderId="0">
      <alignment horizontal="center"/>
    </xf>
    <xf numFmtId="0" fontId="242" fillId="53" borderId="20" applyNumberFormat="0" applyAlignment="0"/>
    <xf numFmtId="5" fontId="243" fillId="54" borderId="1" applyNumberFormat="0" applyAlignment="0">
      <alignment horizontal="left" vertical="top"/>
    </xf>
    <xf numFmtId="49" fontId="244" fillId="0" borderId="20">
      <alignment vertical="center"/>
    </xf>
    <xf numFmtId="49" fontId="245" fillId="0" borderId="1">
      <alignment vertical="center"/>
    </xf>
    <xf numFmtId="0" fontId="246" fillId="0" borderId="0"/>
    <xf numFmtId="0" fontId="7" fillId="0" borderId="0"/>
    <xf numFmtId="0" fontId="247" fillId="0" borderId="0" applyNumberFormat="0" applyFill="0" applyBorder="0" applyAlignment="0" applyProtection="0">
      <alignment vertical="top"/>
      <protection locked="0"/>
    </xf>
    <xf numFmtId="193" fontId="66" fillId="0" borderId="0" applyFill="0" applyBorder="0" applyAlignment="0" applyProtection="0"/>
    <xf numFmtId="38" fontId="66" fillId="0" borderId="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68" fillId="0" borderId="0" applyFill="0" applyBorder="0" applyAlignment="0" applyProtection="0"/>
    <xf numFmtId="232" fontId="66" fillId="0" borderId="0" applyFill="0" applyBorder="0" applyAlignment="0" applyProtection="0"/>
    <xf numFmtId="41" fontId="86" fillId="0" borderId="0" applyFont="0" applyFill="0" applyBorder="0" applyAlignment="0" applyProtection="0"/>
    <xf numFmtId="0" fontId="2" fillId="0" borderId="0"/>
    <xf numFmtId="0" fontId="248" fillId="55" borderId="0">
      <alignment horizontal="left" wrapText="1" indent="2"/>
    </xf>
    <xf numFmtId="0" fontId="249" fillId="52" borderId="0">
      <alignment horizontal="left" wrapText="1" indent="2"/>
    </xf>
    <xf numFmtId="0" fontId="219" fillId="55" borderId="0" applyNumberFormat="0" applyBorder="0" applyAlignment="0" applyProtection="0"/>
    <xf numFmtId="10" fontId="128" fillId="47" borderId="1" applyNumberFormat="0" applyBorder="0" applyAlignment="0" applyProtection="0"/>
    <xf numFmtId="10" fontId="128" fillId="47" borderId="1" applyNumberFormat="0" applyBorder="0" applyAlignment="0" applyProtection="0"/>
    <xf numFmtId="10" fontId="128" fillId="47" borderId="1" applyNumberFormat="0" applyBorder="0" applyAlignment="0" applyProtection="0"/>
    <xf numFmtId="10" fontId="128" fillId="52" borderId="1" applyNumberFormat="0" applyBorder="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1" fillId="19" borderId="29" applyNumberFormat="0" applyAlignment="0" applyProtection="0">
      <alignment vertical="center"/>
    </xf>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1" fillId="19" borderId="29" applyNumberFormat="0" applyAlignment="0" applyProtection="0">
      <alignment vertical="center"/>
    </xf>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1" fillId="19" borderId="29" applyNumberFormat="0" applyAlignment="0" applyProtection="0">
      <alignment vertical="center"/>
    </xf>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2" fillId="19" borderId="29" applyNumberFormat="0" applyAlignment="0" applyProtection="0"/>
    <xf numFmtId="0" fontId="250" fillId="19" borderId="29" applyNumberFormat="0" applyAlignment="0" applyProtection="0"/>
    <xf numFmtId="0" fontId="252" fillId="19" borderId="29" applyNumberFormat="0" applyAlignment="0" applyProtection="0"/>
    <xf numFmtId="0" fontId="252"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250" fillId="19" borderId="29" applyNumberFormat="0" applyAlignment="0" applyProtection="0"/>
    <xf numFmtId="0" fontId="80" fillId="56" borderId="0"/>
    <xf numFmtId="0" fontId="2" fillId="57" borderId="0"/>
    <xf numFmtId="2" fontId="253" fillId="0" borderId="0" applyBorder="0"/>
    <xf numFmtId="2" fontId="253" fillId="0" borderId="52" applyBorder="0"/>
    <xf numFmtId="0" fontId="254" fillId="0" borderId="0" applyNumberFormat="0" applyFill="0" applyBorder="0" applyAlignment="0" applyProtection="0"/>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6" fillId="0" borderId="0" applyNumberFormat="0" applyFill="0" applyBorder="0" applyAlignment="0" applyProtection="0"/>
    <xf numFmtId="0" fontId="257" fillId="0" borderId="0" applyNumberFormat="0" applyFill="0" applyBorder="0" applyAlignment="0" applyProtection="0">
      <alignment vertical="top"/>
      <protection locked="0"/>
    </xf>
    <xf numFmtId="0" fontId="257" fillId="0" borderId="0" applyNumberFormat="0" applyFill="0" applyBorder="0" applyAlignment="0" applyProtection="0">
      <alignment vertical="top"/>
      <protection locked="0"/>
    </xf>
    <xf numFmtId="0" fontId="258" fillId="0" borderId="0" applyNumberFormat="0" applyFill="0" applyBorder="0" applyAlignment="0" applyProtection="0"/>
    <xf numFmtId="0" fontId="259" fillId="0" borderId="0" applyNumberFormat="0" applyFill="0" applyBorder="0" applyAlignment="0" applyProtection="0">
      <alignment vertical="top"/>
      <protection locked="0"/>
    </xf>
    <xf numFmtId="0" fontId="254" fillId="0" borderId="0" applyNumberFormat="0" applyFill="0" applyBorder="0" applyAlignment="0" applyProtection="0"/>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7" fillId="0" borderId="0" applyNumberFormat="0" applyFill="0" applyBorder="0" applyAlignment="0" applyProtection="0">
      <alignment vertical="top"/>
      <protection locked="0"/>
    </xf>
    <xf numFmtId="3" fontId="66" fillId="0" borderId="53" applyAlignment="0"/>
    <xf numFmtId="3" fontId="156" fillId="0" borderId="54" applyFont="0" applyAlignment="0">
      <alignment horizontal="center" vertical="center" wrapText="1"/>
    </xf>
    <xf numFmtId="3" fontId="156" fillId="0" borderId="40"/>
    <xf numFmtId="3" fontId="156" fillId="0" borderId="55"/>
    <xf numFmtId="193" fontId="66" fillId="0" borderId="0" applyFill="0" applyBorder="0" applyAlignment="0" applyProtection="0"/>
    <xf numFmtId="0" fontId="68" fillId="0" borderId="0"/>
    <xf numFmtId="0" fontId="67" fillId="0" borderId="0"/>
    <xf numFmtId="0" fontId="67" fillId="0" borderId="0"/>
    <xf numFmtId="0" fontId="129" fillId="0" borderId="20">
      <alignment horizontal="center"/>
    </xf>
    <xf numFmtId="0" fontId="130" fillId="0" borderId="56">
      <alignment horizontal="centerContinuous"/>
    </xf>
    <xf numFmtId="0" fontId="130" fillId="0" borderId="56">
      <alignment horizontal="centerContinuous"/>
    </xf>
    <xf numFmtId="0" fontId="130" fillId="0" borderId="56">
      <alignment horizontal="centerContinuous"/>
    </xf>
    <xf numFmtId="0" fontId="88" fillId="0" borderId="0"/>
    <xf numFmtId="0" fontId="35" fillId="0" borderId="0"/>
    <xf numFmtId="0" fontId="87" fillId="0" borderId="0"/>
    <xf numFmtId="0" fontId="87" fillId="0" borderId="0"/>
    <xf numFmtId="0" fontId="260" fillId="0" borderId="0"/>
    <xf numFmtId="0" fontId="261" fillId="0" borderId="0"/>
    <xf numFmtId="0" fontId="87" fillId="0" borderId="0"/>
    <xf numFmtId="0" fontId="87" fillId="0" borderId="0"/>
    <xf numFmtId="0" fontId="66" fillId="0" borderId="0" applyNumberFormat="0" applyFill="0" applyBorder="0" applyProtection="0">
      <alignment horizontal="left" vertical="center"/>
    </xf>
    <xf numFmtId="0" fontId="7" fillId="0" borderId="0" applyNumberFormat="0" applyFont="0" applyFill="0" applyBorder="0" applyProtection="0">
      <alignment horizontal="left" vertical="center"/>
    </xf>
    <xf numFmtId="0" fontId="88" fillId="0" borderId="0"/>
    <xf numFmtId="0" fontId="87" fillId="0" borderId="0"/>
    <xf numFmtId="0" fontId="87" fillId="0" borderId="0"/>
    <xf numFmtId="0" fontId="8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244" fontId="80" fillId="0" borderId="0" applyFill="0" applyBorder="0" applyAlignment="0"/>
    <xf numFmtId="178" fontId="145" fillId="0" borderId="0" applyFill="0" applyBorder="0" applyAlignment="0"/>
    <xf numFmtId="249" fontId="80" fillId="0" borderId="0" applyFill="0" applyBorder="0" applyAlignment="0"/>
    <xf numFmtId="250" fontId="145" fillId="0" borderId="0" applyFill="0" applyBorder="0" applyAlignment="0"/>
    <xf numFmtId="251" fontId="80" fillId="0" borderId="0" applyFill="0" applyBorder="0" applyAlignment="0"/>
    <xf numFmtId="252" fontId="145" fillId="0" borderId="0" applyFill="0" applyBorder="0" applyAlignment="0"/>
    <xf numFmtId="244" fontId="80" fillId="0" borderId="0" applyFill="0" applyBorder="0" applyAlignment="0"/>
    <xf numFmtId="178" fontId="145" fillId="0" borderId="0" applyFill="0" applyBorder="0" applyAlignment="0"/>
    <xf numFmtId="0" fontId="262" fillId="0" borderId="57" applyNumberFormat="0" applyFill="0" applyAlignment="0" applyProtection="0"/>
    <xf numFmtId="0" fontId="262" fillId="0" borderId="57" applyNumberFormat="0" applyFill="0" applyAlignment="0" applyProtection="0"/>
    <xf numFmtId="0" fontId="263" fillId="0" borderId="57" applyNumberFormat="0" applyFill="0" applyAlignment="0" applyProtection="0">
      <alignment vertical="center"/>
    </xf>
    <xf numFmtId="0" fontId="262" fillId="0" borderId="57" applyNumberFormat="0" applyFill="0" applyAlignment="0" applyProtection="0"/>
    <xf numFmtId="0" fontId="264" fillId="0" borderId="57" applyNumberFormat="0" applyFill="0" applyAlignment="0" applyProtection="0"/>
    <xf numFmtId="0" fontId="80" fillId="58" borderId="0"/>
    <xf numFmtId="0" fontId="2" fillId="59" borderId="0"/>
    <xf numFmtId="3" fontId="265" fillId="0" borderId="55" applyNumberFormat="0" applyAlignment="0">
      <alignment horizontal="center" vertical="center"/>
    </xf>
    <xf numFmtId="3" fontId="106" fillId="0" borderId="55" applyNumberFormat="0" applyAlignment="0">
      <alignment horizontal="center" vertical="center"/>
    </xf>
    <xf numFmtId="3" fontId="243" fillId="0" borderId="55" applyNumberFormat="0" applyAlignment="0">
      <alignment horizontal="center" vertical="center"/>
    </xf>
    <xf numFmtId="253" fontId="66" fillId="0" borderId="25"/>
    <xf numFmtId="253" fontId="128" fillId="0" borderId="26" applyFont="0"/>
    <xf numFmtId="253" fontId="128" fillId="0" borderId="26" applyFont="0"/>
    <xf numFmtId="3" fontId="80" fillId="0" borderId="58"/>
    <xf numFmtId="3" fontId="2" fillId="0" borderId="59"/>
    <xf numFmtId="3" fontId="2" fillId="0" borderId="59"/>
    <xf numFmtId="3" fontId="2" fillId="0" borderId="59"/>
    <xf numFmtId="0" fontId="66" fillId="0" borderId="0" applyNumberFormat="0" applyFill="0" applyBorder="0">
      <alignment horizontal="center"/>
    </xf>
    <xf numFmtId="276" fontId="266" fillId="0" borderId="60" applyNumberFormat="0" applyFont="0" applyFill="0" applyBorder="0">
      <alignment horizontal="center"/>
    </xf>
    <xf numFmtId="38" fontId="87" fillId="0" borderId="0" applyFont="0" applyFill="0" applyBorder="0" applyAlignment="0" applyProtection="0"/>
    <xf numFmtId="4" fontId="145" fillId="0" borderId="0" applyFont="0" applyFill="0" applyBorder="0" applyAlignment="0" applyProtection="0"/>
    <xf numFmtId="320" fontId="66" fillId="0" borderId="0" applyFill="0" applyBorder="0" applyAlignment="0" applyProtection="0"/>
    <xf numFmtId="321" fontId="66" fillId="0" borderId="0" applyFill="0" applyBorder="0" applyAlignment="0" applyProtection="0"/>
    <xf numFmtId="193" fontId="66" fillId="0" borderId="0" applyFill="0" applyBorder="0" applyAlignment="0" applyProtection="0"/>
    <xf numFmtId="206" fontId="66" fillId="0" borderId="0" applyFill="0" applyBorder="0" applyAlignment="0" applyProtection="0"/>
    <xf numFmtId="0" fontId="267" fillId="0" borderId="23"/>
    <xf numFmtId="0" fontId="268" fillId="0" borderId="30"/>
    <xf numFmtId="0" fontId="268" fillId="0" borderId="30"/>
    <xf numFmtId="0" fontId="268" fillId="0" borderId="30"/>
    <xf numFmtId="0" fontId="269" fillId="0" borderId="50"/>
    <xf numFmtId="0" fontId="270" fillId="0" borderId="51"/>
    <xf numFmtId="0" fontId="271" fillId="0" borderId="51"/>
    <xf numFmtId="322" fontId="122" fillId="0" borderId="61"/>
    <xf numFmtId="323" fontId="272" fillId="0" borderId="60"/>
    <xf numFmtId="324" fontId="123" fillId="0" borderId="60"/>
    <xf numFmtId="181" fontId="66" fillId="0" borderId="0" applyFill="0" applyBorder="0" applyAlignment="0" applyProtection="0"/>
    <xf numFmtId="325" fontId="66" fillId="0" borderId="0" applyFill="0" applyBorder="0" applyAlignment="0" applyProtection="0"/>
    <xf numFmtId="0" fontId="66" fillId="0" borderId="0" applyFill="0" applyBorder="0" applyAlignment="0" applyProtection="0"/>
    <xf numFmtId="0" fontId="66" fillId="0" borderId="0" applyFill="0" applyBorder="0" applyAlignment="0" applyProtection="0"/>
    <xf numFmtId="326" fontId="66" fillId="0" borderId="0" applyFill="0" applyBorder="0" applyAlignment="0" applyProtection="0"/>
    <xf numFmtId="327" fontId="66" fillId="0" borderId="0" applyFill="0" applyBorder="0" applyAlignment="0" applyProtection="0"/>
    <xf numFmtId="0" fontId="66" fillId="0" borderId="0" applyNumberFormat="0" applyFill="0" applyAlignment="0"/>
    <xf numFmtId="0" fontId="260" fillId="0" borderId="0" applyNumberFormat="0" applyFont="0" applyFill="0" applyAlignment="0"/>
    <xf numFmtId="0" fontId="66" fillId="0" borderId="0" applyNumberFormat="0" applyFill="0" applyAlignment="0"/>
    <xf numFmtId="0" fontId="260" fillId="0" borderId="0" applyNumberFormat="0" applyFont="0" applyFill="0" applyAlignment="0"/>
    <xf numFmtId="0" fontId="66" fillId="0" borderId="0" applyNumberFormat="0" applyFill="0" applyAlignment="0"/>
    <xf numFmtId="0" fontId="260" fillId="0" borderId="0" applyNumberFormat="0" applyFont="0" applyFill="0" applyAlignment="0"/>
    <xf numFmtId="0" fontId="66" fillId="0" borderId="0" applyNumberFormat="0" applyFill="0" applyAlignment="0"/>
    <xf numFmtId="0" fontId="260" fillId="0" borderId="0" applyNumberFormat="0" applyFont="0" applyFill="0" applyAlignment="0"/>
    <xf numFmtId="0" fontId="66" fillId="0" borderId="0" applyNumberFormat="0" applyFill="0" applyAlignment="0"/>
    <xf numFmtId="0" fontId="260" fillId="0" borderId="0" applyNumberFormat="0" applyFont="0" applyFill="0" applyAlignment="0"/>
    <xf numFmtId="0" fontId="66" fillId="0" borderId="0" applyNumberFormat="0" applyFill="0" applyAlignment="0"/>
    <xf numFmtId="0" fontId="260" fillId="0" borderId="0" applyNumberFormat="0" applyFont="0" applyFill="0" applyAlignment="0"/>
    <xf numFmtId="0" fontId="68" fillId="0" borderId="0" applyNumberFormat="0" applyFill="0" applyAlignment="0"/>
    <xf numFmtId="0" fontId="67" fillId="0" borderId="0" applyNumberFormat="0" applyFill="0" applyAlignment="0"/>
    <xf numFmtId="0" fontId="67" fillId="0" borderId="0" applyNumberFormat="0" applyFill="0" applyAlignment="0"/>
    <xf numFmtId="0" fontId="67" fillId="0" borderId="0" applyNumberFormat="0" applyFill="0" applyAlignment="0"/>
    <xf numFmtId="0" fontId="66" fillId="0" borderId="0" applyNumberFormat="0" applyFill="0" applyAlignment="0"/>
    <xf numFmtId="0" fontId="260" fillId="0" borderId="0" applyNumberFormat="0" applyFont="0" applyFill="0" applyAlignment="0"/>
    <xf numFmtId="0" fontId="67" fillId="0" borderId="0" applyNumberFormat="0" applyFill="0" applyAlignment="0"/>
    <xf numFmtId="0" fontId="68" fillId="0" borderId="0" applyNumberFormat="0" applyFill="0" applyAlignment="0"/>
    <xf numFmtId="0" fontId="67" fillId="0" borderId="0" applyNumberFormat="0" applyFill="0" applyAlignment="0"/>
    <xf numFmtId="0" fontId="67" fillId="0" borderId="0" applyNumberFormat="0" applyFill="0" applyAlignment="0"/>
    <xf numFmtId="0" fontId="67" fillId="0" borderId="0" applyNumberFormat="0" applyFill="0" applyAlignment="0"/>
    <xf numFmtId="0" fontId="67" fillId="0" borderId="0" applyNumberFormat="0" applyFill="0" applyAlignment="0"/>
    <xf numFmtId="0" fontId="66" fillId="0" borderId="0" applyNumberFormat="0" applyFill="0" applyAlignment="0"/>
    <xf numFmtId="0" fontId="260" fillId="0" borderId="0" applyNumberFormat="0" applyFont="0" applyFill="0" applyAlignment="0"/>
    <xf numFmtId="0" fontId="68" fillId="0" borderId="0" applyNumberFormat="0" applyFill="0" applyAlignment="0"/>
    <xf numFmtId="0" fontId="67" fillId="0" borderId="0" applyNumberFormat="0" applyFill="0" applyAlignment="0"/>
    <xf numFmtId="0" fontId="67" fillId="0" borderId="0" applyNumberFormat="0" applyFill="0" applyAlignment="0"/>
    <xf numFmtId="0" fontId="67" fillId="0" borderId="0" applyNumberFormat="0" applyFill="0" applyAlignment="0"/>
    <xf numFmtId="0" fontId="67" fillId="0" borderId="0" applyNumberFormat="0" applyFill="0" applyAlignment="0"/>
    <xf numFmtId="0" fontId="188" fillId="0" borderId="0">
      <alignment horizontal="justify" vertical="top"/>
    </xf>
    <xf numFmtId="0" fontId="189" fillId="0" borderId="0">
      <alignment horizontal="justify" vertical="top"/>
    </xf>
    <xf numFmtId="0" fontId="273" fillId="60" borderId="0" applyNumberFormat="0" applyBorder="0" applyAlignment="0" applyProtection="0"/>
    <xf numFmtId="0" fontId="273" fillId="60" borderId="0" applyNumberFormat="0" applyBorder="0" applyAlignment="0" applyProtection="0"/>
    <xf numFmtId="0" fontId="274" fillId="60" borderId="0" applyNumberFormat="0" applyBorder="0" applyAlignment="0" applyProtection="0">
      <alignment vertical="center"/>
    </xf>
    <xf numFmtId="0" fontId="273" fillId="60" borderId="0" applyNumberFormat="0" applyBorder="0" applyAlignment="0" applyProtection="0"/>
    <xf numFmtId="0" fontId="275" fillId="60" borderId="0" applyNumberFormat="0" applyBorder="0" applyAlignment="0" applyProtection="0"/>
    <xf numFmtId="0" fontId="93" fillId="0" borderId="20"/>
    <xf numFmtId="0" fontId="90" fillId="0" borderId="1"/>
    <xf numFmtId="0" fontId="90" fillId="0" borderId="1"/>
    <xf numFmtId="0" fontId="246" fillId="0" borderId="0"/>
    <xf numFmtId="0" fontId="7" fillId="0" borderId="0"/>
    <xf numFmtId="0" fontId="7" fillId="0" borderId="0"/>
    <xf numFmtId="0" fontId="93" fillId="0" borderId="20"/>
    <xf numFmtId="0" fontId="77" fillId="0" borderId="23" applyNumberFormat="0" applyAlignment="0"/>
    <xf numFmtId="0" fontId="78" fillId="0" borderId="30" applyNumberFormat="0" applyAlignment="0">
      <alignment horizontal="center"/>
    </xf>
    <xf numFmtId="37" fontId="276" fillId="0" borderId="0"/>
    <xf numFmtId="37" fontId="277" fillId="0" borderId="0"/>
    <xf numFmtId="0" fontId="2" fillId="0" borderId="0"/>
    <xf numFmtId="0" fontId="278" fillId="0" borderId="1" applyNumberFormat="0" applyFont="0" applyFill="0" applyBorder="0" applyAlignment="0">
      <alignment horizontal="center"/>
    </xf>
    <xf numFmtId="328" fontId="93" fillId="0" borderId="0"/>
    <xf numFmtId="0" fontId="2" fillId="0" borderId="0"/>
    <xf numFmtId="329" fontId="67" fillId="0" borderId="0"/>
    <xf numFmtId="0" fontId="2" fillId="0" borderId="0"/>
    <xf numFmtId="0" fontId="2" fillId="0" borderId="0"/>
    <xf numFmtId="0" fontId="279" fillId="0" borderId="0"/>
    <xf numFmtId="330" fontId="90" fillId="0" borderId="0"/>
    <xf numFmtId="330" fontId="90" fillId="0" borderId="0"/>
    <xf numFmtId="0" fontId="280" fillId="0" borderId="0"/>
    <xf numFmtId="0" fontId="1" fillId="0" borderId="0"/>
    <xf numFmtId="0" fontId="281" fillId="0" borderId="0"/>
    <xf numFmtId="0" fontId="2" fillId="0" borderId="0"/>
    <xf numFmtId="0" fontId="3" fillId="0" borderId="0"/>
    <xf numFmtId="0" fontId="35" fillId="0" borderId="0"/>
    <xf numFmtId="0" fontId="67" fillId="0" borderId="0"/>
    <xf numFmtId="0" fontId="1" fillId="0" borderId="0"/>
    <xf numFmtId="0" fontId="1" fillId="0" borderId="0"/>
    <xf numFmtId="0" fontId="3" fillId="0" borderId="0"/>
    <xf numFmtId="0" fontId="35" fillId="0" borderId="0"/>
    <xf numFmtId="0" fontId="67" fillId="0" borderId="0"/>
    <xf numFmtId="0" fontId="16" fillId="0" borderId="0"/>
    <xf numFmtId="0" fontId="1" fillId="0" borderId="0"/>
    <xf numFmtId="0" fontId="67" fillId="0" borderId="0"/>
    <xf numFmtId="0" fontId="3" fillId="0" borderId="0"/>
    <xf numFmtId="0" fontId="67" fillId="0" borderId="0"/>
    <xf numFmtId="0" fontId="2" fillId="0" borderId="0"/>
    <xf numFmtId="0" fontId="1" fillId="0" borderId="0"/>
    <xf numFmtId="0" fontId="3" fillId="0" borderId="0"/>
    <xf numFmtId="0" fontId="2" fillId="0" borderId="0"/>
    <xf numFmtId="0" fontId="3" fillId="0" borderId="0"/>
    <xf numFmtId="0" fontId="1"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172" fillId="0" borderId="0"/>
    <xf numFmtId="0" fontId="35" fillId="0" borderId="0"/>
    <xf numFmtId="0" fontId="35" fillId="0" borderId="0"/>
    <xf numFmtId="0" fontId="2" fillId="0" borderId="0"/>
    <xf numFmtId="0" fontId="76" fillId="0" borderId="0"/>
    <xf numFmtId="0" fontId="35" fillId="0" borderId="0"/>
    <xf numFmtId="0" fontId="2" fillId="0" borderId="0"/>
    <xf numFmtId="0" fontId="171" fillId="0" borderId="0"/>
    <xf numFmtId="0" fontId="35" fillId="0" borderId="0"/>
    <xf numFmtId="0" fontId="1" fillId="0" borderId="0"/>
    <xf numFmtId="0" fontId="2" fillId="0" borderId="0"/>
    <xf numFmtId="0" fontId="281" fillId="0" borderId="0"/>
    <xf numFmtId="0" fontId="35" fillId="0" borderId="0"/>
    <xf numFmtId="0" fontId="3" fillId="0" borderId="0"/>
    <xf numFmtId="0" fontId="3" fillId="0" borderId="0"/>
    <xf numFmtId="0" fontId="3" fillId="0" borderId="0"/>
    <xf numFmtId="0" fontId="282" fillId="0" borderId="0"/>
    <xf numFmtId="0" fontId="3" fillId="0" borderId="0"/>
    <xf numFmtId="0" fontId="282" fillId="0" borderId="0" applyProtection="0"/>
    <xf numFmtId="0" fontId="3" fillId="0" borderId="0"/>
    <xf numFmtId="0" fontId="282" fillId="0" borderId="0" applyProtection="0"/>
    <xf numFmtId="0" fontId="3" fillId="0" borderId="0"/>
    <xf numFmtId="0" fontId="282" fillId="0" borderId="0" applyProtection="0"/>
    <xf numFmtId="0" fontId="3" fillId="0" borderId="0"/>
    <xf numFmtId="0" fontId="282" fillId="0" borderId="0" applyProtection="0"/>
    <xf numFmtId="0" fontId="3" fillId="0" borderId="0"/>
    <xf numFmtId="0" fontId="282" fillId="0" borderId="0" applyProtection="0"/>
    <xf numFmtId="0" fontId="3" fillId="0" borderId="0"/>
    <xf numFmtId="0" fontId="283" fillId="0" borderId="0"/>
    <xf numFmtId="0" fontId="3" fillId="0" borderId="0"/>
    <xf numFmtId="0" fontId="2" fillId="0" borderId="0"/>
    <xf numFmtId="0" fontId="68" fillId="0" borderId="0"/>
    <xf numFmtId="0" fontId="67" fillId="0" borderId="0"/>
    <xf numFmtId="0" fontId="67" fillId="0" borderId="0"/>
    <xf numFmtId="0" fontId="2" fillId="0" borderId="0"/>
    <xf numFmtId="0" fontId="2" fillId="0" borderId="0"/>
    <xf numFmtId="0" fontId="2" fillId="0" borderId="0"/>
    <xf numFmtId="0" fontId="67" fillId="0" borderId="0"/>
    <xf numFmtId="0" fontId="2" fillId="0" borderId="0"/>
    <xf numFmtId="0" fontId="2" fillId="0" borderId="0"/>
    <xf numFmtId="0" fontId="3" fillId="0" borderId="0"/>
    <xf numFmtId="0" fontId="1" fillId="0" borderId="0"/>
    <xf numFmtId="0" fontId="3" fillId="0" borderId="0"/>
    <xf numFmtId="0" fontId="1" fillId="0" borderId="0"/>
    <xf numFmtId="0" fontId="3" fillId="0" borderId="0"/>
    <xf numFmtId="0" fontId="282" fillId="0" borderId="0"/>
    <xf numFmtId="0" fontId="3" fillId="0" borderId="0"/>
    <xf numFmtId="0" fontId="3" fillId="0" borderId="0"/>
    <xf numFmtId="0" fontId="3" fillId="0" borderId="0"/>
    <xf numFmtId="0" fontId="172" fillId="0" borderId="0"/>
    <xf numFmtId="0" fontId="2" fillId="0" borderId="0"/>
    <xf numFmtId="0" fontId="171" fillId="0" borderId="0"/>
    <xf numFmtId="0" fontId="3" fillId="0" borderId="0"/>
    <xf numFmtId="0" fontId="3" fillId="0" borderId="0"/>
    <xf numFmtId="0" fontId="3" fillId="0" borderId="0"/>
    <xf numFmtId="0" fontId="3" fillId="0" borderId="0"/>
    <xf numFmtId="0" fontId="3" fillId="0" borderId="0"/>
    <xf numFmtId="0" fontId="137" fillId="0" borderId="0"/>
    <xf numFmtId="0" fontId="2" fillId="0" borderId="0"/>
    <xf numFmtId="0" fontId="3" fillId="0" borderId="0"/>
    <xf numFmtId="0" fontId="1" fillId="0" borderId="0"/>
    <xf numFmtId="0" fontId="1" fillId="0" borderId="0"/>
    <xf numFmtId="0" fontId="2" fillId="0" borderId="0"/>
    <xf numFmtId="0" fontId="174" fillId="0" borderId="0"/>
    <xf numFmtId="0" fontId="170" fillId="0" borderId="0"/>
    <xf numFmtId="0" fontId="170"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4"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4" fillId="0" borderId="0" applyNumberFormat="0" applyFill="0" applyBorder="0" applyProtection="0">
      <alignment vertical="top"/>
    </xf>
    <xf numFmtId="0" fontId="69" fillId="0" borderId="0"/>
    <xf numFmtId="0" fontId="7" fillId="0" borderId="0"/>
    <xf numFmtId="0" fontId="171" fillId="0" borderId="0"/>
    <xf numFmtId="0" fontId="17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70" fillId="0" borderId="0"/>
    <xf numFmtId="0" fontId="170" fillId="0" borderId="0"/>
    <xf numFmtId="0" fontId="3" fillId="0" borderId="0"/>
    <xf numFmtId="0" fontId="285" fillId="0" borderId="0"/>
    <xf numFmtId="0" fontId="67" fillId="0" borderId="0"/>
    <xf numFmtId="0" fontId="67" fillId="0" borderId="0"/>
    <xf numFmtId="0" fontId="1" fillId="0" borderId="0"/>
    <xf numFmtId="0" fontId="1" fillId="0" borderId="0"/>
    <xf numFmtId="0" fontId="1" fillId="0" borderId="0"/>
    <xf numFmtId="0" fontId="1" fillId="0" borderId="0"/>
    <xf numFmtId="0" fontId="67" fillId="0" borderId="0"/>
    <xf numFmtId="0" fontId="3" fillId="0" borderId="0"/>
    <xf numFmtId="0" fontId="35" fillId="0" borderId="0"/>
    <xf numFmtId="0" fontId="286" fillId="0" borderId="0"/>
    <xf numFmtId="0" fontId="35" fillId="0" borderId="0"/>
    <xf numFmtId="0" fontId="35" fillId="0" borderId="0"/>
    <xf numFmtId="0" fontId="170" fillId="0" borderId="0"/>
    <xf numFmtId="0" fontId="170" fillId="0" borderId="0"/>
    <xf numFmtId="0" fontId="6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75" fillId="0" borderId="0"/>
    <xf numFmtId="0" fontId="67" fillId="0" borderId="0"/>
    <xf numFmtId="0" fontId="2" fillId="0" borderId="0"/>
    <xf numFmtId="183" fontId="69" fillId="0" borderId="0">
      <protection locked="0"/>
    </xf>
    <xf numFmtId="0" fontId="68" fillId="0" borderId="0"/>
    <xf numFmtId="0" fontId="67" fillId="0" borderId="0"/>
    <xf numFmtId="0" fontId="67" fillId="0" borderId="0"/>
    <xf numFmtId="0" fontId="66" fillId="0" borderId="0"/>
    <xf numFmtId="0" fontId="98" fillId="0" borderId="0" applyFont="0"/>
    <xf numFmtId="0" fontId="145" fillId="47" borderId="0"/>
    <xf numFmtId="0" fontId="195" fillId="0" borderId="0"/>
    <xf numFmtId="0" fontId="35" fillId="61" borderId="62" applyNumberFormat="0" applyFont="0" applyAlignment="0" applyProtection="0"/>
    <xf numFmtId="0" fontId="3" fillId="61" borderId="62" applyNumberFormat="0" applyFont="0" applyAlignment="0" applyProtection="0"/>
    <xf numFmtId="0" fontId="2" fillId="61" borderId="62" applyNumberFormat="0" applyFont="0" applyAlignment="0" applyProtection="0">
      <alignment vertical="center"/>
    </xf>
    <xf numFmtId="0" fontId="2" fillId="61" borderId="62" applyNumberFormat="0" applyFont="0" applyAlignment="0" applyProtection="0"/>
    <xf numFmtId="0" fontId="67" fillId="61" borderId="62" applyNumberFormat="0" applyFont="0" applyAlignment="0" applyProtection="0"/>
    <xf numFmtId="331" fontId="66" fillId="0" borderId="0" applyFill="0" applyBorder="0" applyProtection="0">
      <alignment vertical="top" wrapText="1"/>
    </xf>
    <xf numFmtId="331" fontId="287" fillId="0" borderId="0" applyFont="0" applyFill="0" applyBorder="0" applyProtection="0">
      <alignment vertical="top" wrapText="1"/>
    </xf>
    <xf numFmtId="0" fontId="2" fillId="0" borderId="0"/>
    <xf numFmtId="0" fontId="2" fillId="0" borderId="0"/>
    <xf numFmtId="0" fontId="2" fillId="0" borderId="0"/>
    <xf numFmtId="0" fontId="26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6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Fill="0" applyBorder="0" applyAlignment="0" applyProtection="0"/>
    <xf numFmtId="0" fontId="246" fillId="0" borderId="0"/>
    <xf numFmtId="0" fontId="289" fillId="40" borderId="63" applyNumberFormat="0" applyAlignment="0" applyProtection="0"/>
    <xf numFmtId="0" fontId="289" fillId="40" borderId="63" applyNumberFormat="0" applyAlignment="0" applyProtection="0"/>
    <xf numFmtId="0" fontId="290" fillId="40" borderId="63" applyNumberFormat="0" applyAlignment="0" applyProtection="0">
      <alignment vertical="center"/>
    </xf>
    <xf numFmtId="0" fontId="289" fillId="40" borderId="63" applyNumberFormat="0" applyAlignment="0" applyProtection="0"/>
    <xf numFmtId="0" fontId="291" fillId="40" borderId="63" applyNumberFormat="0" applyAlignment="0" applyProtection="0"/>
    <xf numFmtId="185" fontId="66" fillId="0" borderId="0" applyBorder="0" applyAlignment="0"/>
    <xf numFmtId="164" fontId="292" fillId="0" borderId="30" applyFont="0" applyBorder="0" applyAlignment="0"/>
    <xf numFmtId="0" fontId="293" fillId="50" borderId="0"/>
    <xf numFmtId="0" fontId="112" fillId="47" borderId="0"/>
    <xf numFmtId="228" fontId="66" fillId="0" borderId="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4" fontId="129" fillId="0" borderId="0">
      <alignment horizontal="center" wrapText="1"/>
      <protection locked="0"/>
    </xf>
    <xf numFmtId="14" fontId="130" fillId="0" borderId="0">
      <alignment horizontal="center" wrapText="1"/>
      <protection locked="0"/>
    </xf>
    <xf numFmtId="247" fontId="66" fillId="0" borderId="0" applyFill="0" applyBorder="0" applyAlignment="0" applyProtection="0"/>
    <xf numFmtId="248" fontId="2" fillId="0" borderId="0" applyFont="0" applyFill="0" applyBorder="0" applyAlignment="0" applyProtection="0"/>
    <xf numFmtId="248" fontId="2" fillId="0" borderId="0" applyFont="0" applyFill="0" applyBorder="0" applyAlignment="0" applyProtection="0"/>
    <xf numFmtId="248" fontId="2" fillId="0" borderId="0" applyFont="0" applyFill="0" applyBorder="0" applyAlignment="0" applyProtection="0"/>
    <xf numFmtId="332" fontId="66" fillId="0" borderId="0" applyFill="0" applyBorder="0" applyAlignment="0" applyProtection="0"/>
    <xf numFmtId="333" fontId="2" fillId="0" borderId="0" applyFont="0" applyFill="0" applyBorder="0" applyAlignment="0" applyProtection="0"/>
    <xf numFmtId="333" fontId="2" fillId="0" borderId="0" applyFont="0" applyFill="0" applyBorder="0" applyAlignment="0" applyProtection="0"/>
    <xf numFmtId="333" fontId="2" fillId="0" borderId="0" applyFont="0" applyFill="0" applyBorder="0" applyAlignment="0" applyProtection="0"/>
    <xf numFmtId="10" fontId="66" fillId="0" borderId="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88" fillId="0" borderId="0" applyNumberFormat="0" applyBorder="0"/>
    <xf numFmtId="9" fontId="87" fillId="0" borderId="64" applyNumberFormat="0" applyBorder="0"/>
    <xf numFmtId="9" fontId="87" fillId="0" borderId="64" applyNumberFormat="0" applyBorder="0"/>
    <xf numFmtId="9" fontId="87" fillId="0" borderId="64" applyNumberFormat="0" applyBorder="0"/>
    <xf numFmtId="0" fontId="8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244" fontId="80" fillId="0" borderId="0" applyFill="0" applyBorder="0" applyAlignment="0"/>
    <xf numFmtId="178" fontId="145" fillId="0" borderId="0" applyFill="0" applyBorder="0" applyAlignment="0"/>
    <xf numFmtId="249" fontId="80" fillId="0" borderId="0" applyFill="0" applyBorder="0" applyAlignment="0"/>
    <xf numFmtId="250" fontId="145" fillId="0" borderId="0" applyFill="0" applyBorder="0" applyAlignment="0"/>
    <xf numFmtId="251" fontId="80" fillId="0" borderId="0" applyFill="0" applyBorder="0" applyAlignment="0"/>
    <xf numFmtId="252" fontId="145" fillId="0" borderId="0" applyFill="0" applyBorder="0" applyAlignment="0"/>
    <xf numFmtId="244" fontId="80" fillId="0" borderId="0" applyFill="0" applyBorder="0" applyAlignment="0"/>
    <xf numFmtId="178" fontId="145" fillId="0" borderId="0" applyFill="0" applyBorder="0" applyAlignment="0"/>
    <xf numFmtId="270" fontId="246" fillId="0" borderId="0"/>
    <xf numFmtId="5" fontId="294" fillId="0" borderId="0"/>
    <xf numFmtId="0" fontId="66" fillId="0" borderId="0" applyNumberFormat="0" applyFill="0" applyBorder="0" applyAlignment="0" applyProtection="0"/>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295" fillId="0" borderId="50">
      <alignment horizontal="center"/>
    </xf>
    <xf numFmtId="0" fontId="296" fillId="0" borderId="51">
      <alignment horizontal="center"/>
    </xf>
    <xf numFmtId="0" fontId="296" fillId="0" borderId="51">
      <alignment horizontal="center"/>
    </xf>
    <xf numFmtId="0" fontId="296" fillId="0" borderId="51">
      <alignment horizontal="center"/>
    </xf>
    <xf numFmtId="1" fontId="2" fillId="0" borderId="55" applyNumberFormat="0" applyFill="0" applyAlignment="0" applyProtection="0">
      <alignment horizontal="center" vertical="center"/>
    </xf>
    <xf numFmtId="0" fontId="66" fillId="62" borderId="0" applyNumberFormat="0" applyBorder="0" applyAlignment="0"/>
    <xf numFmtId="0" fontId="297" fillId="63" borderId="0" applyNumberFormat="0" applyFont="0" applyBorder="0" applyAlignment="0">
      <alignment horizontal="center"/>
    </xf>
    <xf numFmtId="0" fontId="219" fillId="0" borderId="0" applyNumberFormat="0" applyFill="0" applyBorder="0" applyAlignment="0" applyProtection="0"/>
    <xf numFmtId="14" fontId="298" fillId="0" borderId="0" applyNumberFormat="0" applyFill="0" applyBorder="0" applyAlignment="0" applyProtection="0">
      <alignment horizontal="left"/>
    </xf>
    <xf numFmtId="334" fontId="2" fillId="0" borderId="0" applyNumberFormat="0" applyFill="0" applyBorder="0" applyAlignment="0" applyProtection="0">
      <alignment horizontal="left"/>
    </xf>
    <xf numFmtId="14" fontId="299" fillId="0" borderId="0" applyNumberFormat="0" applyFill="0" applyBorder="0" applyAlignment="0" applyProtection="0">
      <alignment horizontal="left"/>
    </xf>
    <xf numFmtId="0" fontId="256" fillId="0" borderId="0" applyNumberFormat="0" applyFill="0" applyBorder="0" applyAlignment="0" applyProtection="0"/>
    <xf numFmtId="0" fontId="77" fillId="0" borderId="0"/>
    <xf numFmtId="0" fontId="165" fillId="0" borderId="0" applyNumberFormat="0" applyFill="0" applyBorder="0" applyAlignment="0" applyProtection="0"/>
    <xf numFmtId="232" fontId="66" fillId="0" borderId="0" applyFill="0" applyBorder="0" applyAlignment="0" applyProtection="0"/>
    <xf numFmtId="41" fontId="86" fillId="0" borderId="0" applyFon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00" fillId="64" borderId="65" applyNumberFormat="0" applyProtection="0">
      <alignment vertical="center"/>
    </xf>
    <xf numFmtId="4" fontId="301" fillId="65" borderId="65" applyNumberFormat="0" applyProtection="0">
      <alignment vertical="center"/>
    </xf>
    <xf numFmtId="0" fontId="302" fillId="64" borderId="65" applyNumberFormat="0" applyProtection="0">
      <alignment vertical="center"/>
    </xf>
    <xf numFmtId="4" fontId="303" fillId="65" borderId="65" applyNumberFormat="0" applyProtection="0">
      <alignment vertical="center"/>
    </xf>
    <xf numFmtId="0" fontId="304" fillId="64" borderId="65" applyNumberFormat="0" applyProtection="0">
      <alignment horizontal="left" vertical="center"/>
    </xf>
    <xf numFmtId="4" fontId="305" fillId="65" borderId="65" applyNumberFormat="0" applyProtection="0">
      <alignment horizontal="left" vertical="center" indent="1"/>
    </xf>
    <xf numFmtId="4" fontId="305" fillId="65" borderId="65" applyNumberFormat="0" applyProtection="0">
      <alignment horizontal="left" vertical="center"/>
    </xf>
    <xf numFmtId="0" fontId="304" fillId="66" borderId="0" applyNumberFormat="0" applyProtection="0">
      <alignment horizontal="left" vertical="center"/>
    </xf>
    <xf numFmtId="4" fontId="305" fillId="67" borderId="0" applyNumberFormat="0" applyProtection="0">
      <alignment horizontal="left" vertical="center" indent="1"/>
    </xf>
    <xf numFmtId="4" fontId="305" fillId="67" borderId="0" applyNumberFormat="0" applyProtection="0">
      <alignment horizontal="left" vertical="center"/>
    </xf>
    <xf numFmtId="0" fontId="304" fillId="68" borderId="65" applyNumberFormat="0" applyProtection="0">
      <alignment horizontal="right" vertical="center"/>
    </xf>
    <xf numFmtId="4" fontId="305" fillId="69" borderId="65" applyNumberFormat="0" applyProtection="0">
      <alignment horizontal="right" vertical="center"/>
    </xf>
    <xf numFmtId="0" fontId="304" fillId="70" borderId="65" applyNumberFormat="0" applyProtection="0">
      <alignment horizontal="right" vertical="center"/>
    </xf>
    <xf numFmtId="4" fontId="305" fillId="71" borderId="65" applyNumberFormat="0" applyProtection="0">
      <alignment horizontal="right" vertical="center"/>
    </xf>
    <xf numFmtId="0" fontId="304" fillId="72" borderId="65" applyNumberFormat="0" applyProtection="0">
      <alignment horizontal="right" vertical="center"/>
    </xf>
    <xf numFmtId="4" fontId="305" fillId="73" borderId="65" applyNumberFormat="0" applyProtection="0">
      <alignment horizontal="right" vertical="center"/>
    </xf>
    <xf numFmtId="0" fontId="304" fillId="41" borderId="65" applyNumberFormat="0" applyProtection="0">
      <alignment horizontal="right" vertical="center"/>
    </xf>
    <xf numFmtId="4" fontId="305" fillId="42" borderId="65" applyNumberFormat="0" applyProtection="0">
      <alignment horizontal="right" vertical="center"/>
    </xf>
    <xf numFmtId="0" fontId="304" fillId="74" borderId="65" applyNumberFormat="0" applyProtection="0">
      <alignment horizontal="right" vertical="center"/>
    </xf>
    <xf numFmtId="4" fontId="305" fillId="75" borderId="65" applyNumberFormat="0" applyProtection="0">
      <alignment horizontal="right" vertical="center"/>
    </xf>
    <xf numFmtId="0" fontId="304" fillId="12" borderId="65" applyNumberFormat="0" applyProtection="0">
      <alignment horizontal="right" vertical="center"/>
    </xf>
    <xf numFmtId="4" fontId="305" fillId="76" borderId="65" applyNumberFormat="0" applyProtection="0">
      <alignment horizontal="right" vertical="center"/>
    </xf>
    <xf numFmtId="4" fontId="305" fillId="11" borderId="65" applyNumberFormat="0" applyProtection="0">
      <alignment horizontal="right" vertical="center"/>
    </xf>
    <xf numFmtId="0" fontId="304" fillId="77" borderId="65" applyNumberFormat="0" applyProtection="0">
      <alignment horizontal="right" vertical="center"/>
    </xf>
    <xf numFmtId="4" fontId="305" fillId="78" borderId="65" applyNumberFormat="0" applyProtection="0">
      <alignment horizontal="right" vertical="center"/>
    </xf>
    <xf numFmtId="0" fontId="304" fillId="79" borderId="65" applyNumberFormat="0" applyProtection="0">
      <alignment horizontal="right" vertical="center"/>
    </xf>
    <xf numFmtId="4" fontId="305" fillId="80" borderId="65" applyNumberFormat="0" applyProtection="0">
      <alignment horizontal="right" vertical="center"/>
    </xf>
    <xf numFmtId="0" fontId="304" fillId="81" borderId="65" applyNumberFormat="0" applyProtection="0">
      <alignment horizontal="right" vertical="center"/>
    </xf>
    <xf numFmtId="4" fontId="305" fillId="82" borderId="65" applyNumberFormat="0" applyProtection="0">
      <alignment horizontal="right" vertical="center"/>
    </xf>
    <xf numFmtId="0" fontId="300" fillId="83" borderId="66" applyNumberFormat="0" applyProtection="0">
      <alignment horizontal="left" vertical="center"/>
    </xf>
    <xf numFmtId="4" fontId="301" fillId="84" borderId="67" applyNumberFormat="0" applyProtection="0">
      <alignment horizontal="left" vertical="center" indent="1"/>
    </xf>
    <xf numFmtId="4" fontId="301" fillId="84" borderId="67" applyNumberFormat="0" applyProtection="0">
      <alignment horizontal="left" vertical="center"/>
    </xf>
    <xf numFmtId="0" fontId="300" fillId="85" borderId="0" applyNumberFormat="0" applyProtection="0">
      <alignment horizontal="left" vertical="center"/>
    </xf>
    <xf numFmtId="4" fontId="301" fillId="86" borderId="0" applyNumberFormat="0" applyProtection="0">
      <alignment horizontal="left" vertical="center" indent="1"/>
    </xf>
    <xf numFmtId="4" fontId="301" fillId="86" borderId="0" applyNumberFormat="0" applyProtection="0">
      <alignment horizontal="left" vertical="center"/>
    </xf>
    <xf numFmtId="0" fontId="300" fillId="66" borderId="0" applyNumberFormat="0" applyProtection="0">
      <alignment horizontal="left" vertical="center"/>
    </xf>
    <xf numFmtId="4" fontId="301" fillId="67" borderId="0" applyNumberFormat="0" applyProtection="0">
      <alignment horizontal="left" vertical="center" indent="1"/>
    </xf>
    <xf numFmtId="4" fontId="301" fillId="67" borderId="0" applyNumberFormat="0" applyProtection="0">
      <alignment horizontal="left" vertical="center"/>
    </xf>
    <xf numFmtId="0" fontId="304" fillId="85" borderId="65" applyNumberFormat="0" applyProtection="0">
      <alignment horizontal="right" vertical="center"/>
    </xf>
    <xf numFmtId="4" fontId="305" fillId="86" borderId="65" applyNumberFormat="0" applyProtection="0">
      <alignment horizontal="right" vertical="center"/>
    </xf>
    <xf numFmtId="0" fontId="94" fillId="85" borderId="0" applyNumberFormat="0" applyProtection="0">
      <alignment horizontal="left" vertical="center"/>
    </xf>
    <xf numFmtId="4" fontId="91" fillId="86" borderId="0" applyNumberFormat="0" applyProtection="0">
      <alignment horizontal="left" vertical="center" indent="1"/>
    </xf>
    <xf numFmtId="4" fontId="91" fillId="86" borderId="0" applyNumberFormat="0" applyProtection="0">
      <alignment horizontal="left" vertical="center"/>
    </xf>
    <xf numFmtId="0" fontId="94" fillId="66" borderId="0" applyNumberFormat="0" applyProtection="0">
      <alignment horizontal="left" vertical="center"/>
    </xf>
    <xf numFmtId="4" fontId="91" fillId="67" borderId="0" applyNumberFormat="0" applyProtection="0">
      <alignment horizontal="left" vertical="center" indent="1"/>
    </xf>
    <xf numFmtId="4" fontId="91" fillId="67" borderId="0" applyNumberFormat="0" applyProtection="0">
      <alignment horizontal="left" vertical="center"/>
    </xf>
    <xf numFmtId="0" fontId="304" fillId="48" borderId="65" applyNumberFormat="0" applyProtection="0">
      <alignment vertical="center"/>
    </xf>
    <xf numFmtId="4" fontId="305" fillId="49" borderId="65" applyNumberFormat="0" applyProtection="0">
      <alignment vertical="center"/>
    </xf>
    <xf numFmtId="0" fontId="306" fillId="48" borderId="65" applyNumberFormat="0" applyProtection="0">
      <alignment vertical="center"/>
    </xf>
    <xf numFmtId="4" fontId="307" fillId="49" borderId="65" applyNumberFormat="0" applyProtection="0">
      <alignment vertical="center"/>
    </xf>
    <xf numFmtId="0" fontId="300" fillId="85" borderId="68" applyNumberFormat="0" applyProtection="0">
      <alignment horizontal="left" vertical="center"/>
    </xf>
    <xf numFmtId="4" fontId="301" fillId="86" borderId="68" applyNumberFormat="0" applyProtection="0">
      <alignment horizontal="left" vertical="center" indent="1"/>
    </xf>
    <xf numFmtId="4" fontId="301" fillId="86" borderId="68" applyNumberFormat="0" applyProtection="0">
      <alignment horizontal="left" vertical="center"/>
    </xf>
    <xf numFmtId="0" fontId="304" fillId="48" borderId="65" applyNumberFormat="0" applyProtection="0">
      <alignment horizontal="right" vertical="center"/>
    </xf>
    <xf numFmtId="4" fontId="305" fillId="49" borderId="65" applyNumberFormat="0" applyProtection="0">
      <alignment horizontal="right" vertical="center"/>
    </xf>
    <xf numFmtId="0" fontId="306" fillId="48" borderId="65" applyNumberFormat="0" applyProtection="0">
      <alignment horizontal="right" vertical="center"/>
    </xf>
    <xf numFmtId="4" fontId="307" fillId="49" borderId="65" applyNumberFormat="0" applyProtection="0">
      <alignment horizontal="right" vertical="center"/>
    </xf>
    <xf numFmtId="0" fontId="300" fillId="85" borderId="65" applyNumberFormat="0" applyProtection="0">
      <alignment horizontal="left" vertical="center"/>
    </xf>
    <xf numFmtId="4" fontId="301" fillId="86" borderId="65" applyNumberFormat="0" applyProtection="0">
      <alignment horizontal="left" vertical="center" indent="1"/>
    </xf>
    <xf numFmtId="4" fontId="301" fillId="86" borderId="65" applyNumberFormat="0" applyProtection="0">
      <alignment horizontal="left" vertical="center"/>
    </xf>
    <xf numFmtId="0" fontId="308" fillId="53" borderId="68" applyNumberFormat="0" applyProtection="0">
      <alignment horizontal="left" vertical="center"/>
    </xf>
    <xf numFmtId="4" fontId="309" fillId="54" borderId="68" applyNumberFormat="0" applyProtection="0">
      <alignment horizontal="left" vertical="center" indent="1"/>
    </xf>
    <xf numFmtId="4" fontId="309" fillId="54" borderId="68" applyNumberFormat="0" applyProtection="0">
      <alignment horizontal="left" vertical="center"/>
    </xf>
    <xf numFmtId="0" fontId="310" fillId="48" borderId="65" applyNumberFormat="0" applyProtection="0">
      <alignment horizontal="right" vertical="center"/>
    </xf>
    <xf numFmtId="4" fontId="311" fillId="49" borderId="65" applyNumberFormat="0" applyProtection="0">
      <alignment horizontal="right" vertical="center"/>
    </xf>
    <xf numFmtId="335" fontId="66" fillId="0" borderId="0" applyFill="0" applyBorder="0" applyAlignment="0" applyProtection="0"/>
    <xf numFmtId="335" fontId="312" fillId="0" borderId="0" applyFont="0" applyFill="0" applyBorder="0" applyAlignment="0" applyProtection="0"/>
    <xf numFmtId="0" fontId="66" fillId="87" borderId="45" applyNumberFormat="0" applyAlignment="0"/>
    <xf numFmtId="0" fontId="297" fillId="1" borderId="46" applyNumberFormat="0" applyFont="0" applyAlignment="0">
      <alignment horizontal="center"/>
    </xf>
    <xf numFmtId="0" fontId="313" fillId="0" borderId="0" applyNumberFormat="0" applyFill="0" applyBorder="0" applyAlignment="0" applyProtection="0"/>
    <xf numFmtId="0" fontId="314" fillId="0" borderId="0" applyNumberFormat="0" applyFill="0" applyBorder="0" applyAlignment="0" applyProtection="0"/>
    <xf numFmtId="3" fontId="69" fillId="0" borderId="0"/>
    <xf numFmtId="0" fontId="315" fillId="0" borderId="0" applyNumberFormat="0" applyFill="0" applyBorder="0" applyAlignment="0" applyProtection="0"/>
    <xf numFmtId="0" fontId="316" fillId="0" borderId="0" applyNumberFormat="0" applyFill="0" applyBorder="0" applyAlignment="0"/>
    <xf numFmtId="0" fontId="317" fillId="0" borderId="0" applyNumberFormat="0" applyFill="0" applyBorder="0" applyAlignment="0">
      <alignment horizontal="center"/>
    </xf>
    <xf numFmtId="0" fontId="80" fillId="0" borderId="0"/>
    <xf numFmtId="0" fontId="318" fillId="0" borderId="0" applyNumberFormat="0" applyBorder="0" applyAlignment="0"/>
    <xf numFmtId="164" fontId="319" fillId="0" borderId="0" applyNumberFormat="0" applyBorder="0" applyAlignment="0">
      <alignment horizontal="centerContinuous"/>
    </xf>
    <xf numFmtId="0" fontId="67" fillId="0" borderId="55">
      <alignment horizontal="center"/>
    </xf>
    <xf numFmtId="0" fontId="77" fillId="0" borderId="0" applyNumberFormat="0" applyFill="0" applyBorder="0" applyAlignment="0" applyProtection="0"/>
    <xf numFmtId="0" fontId="2" fillId="0" borderId="0"/>
    <xf numFmtId="0" fontId="89" fillId="0" borderId="0"/>
    <xf numFmtId="0" fontId="87" fillId="0" borderId="0"/>
    <xf numFmtId="0" fontId="77" fillId="0" borderId="0" applyNumberFormat="0" applyFill="0" applyBorder="0" applyAlignment="0" applyProtection="0"/>
    <xf numFmtId="0" fontId="77" fillId="0" borderId="0" applyNumberFormat="0" applyFill="0" applyBorder="0" applyAlignment="0" applyProtection="0"/>
    <xf numFmtId="228" fontId="66" fillId="0" borderId="0" applyFill="0" applyBorder="0" applyAlignment="0" applyProtection="0"/>
    <xf numFmtId="41" fontId="86" fillId="0" borderId="0" applyFont="0" applyFill="0" applyBorder="0" applyAlignment="0" applyProtection="0"/>
    <xf numFmtId="185" fontId="66" fillId="0" borderId="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85" fontId="66" fillId="0" borderId="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93" fontId="66" fillId="0" borderId="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85" fontId="66" fillId="0" borderId="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85" fontId="66" fillId="0" borderId="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85" fontId="66" fillId="0" borderId="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232" fontId="66" fillId="0" borderId="0" applyFill="0" applyBorder="0" applyAlignment="0" applyProtection="0"/>
    <xf numFmtId="233"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198" fontId="66" fillId="0" borderId="0" applyFill="0" applyBorder="0" applyAlignment="0" applyProtection="0"/>
    <xf numFmtId="199"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193" fontId="66" fillId="0" borderId="0" applyFill="0" applyBorder="0" applyAlignment="0" applyProtection="0"/>
    <xf numFmtId="222" fontId="67" fillId="0" borderId="0" applyFont="0" applyFill="0" applyBorder="0" applyAlignment="0" applyProtection="0"/>
    <xf numFmtId="222" fontId="67" fillId="0" borderId="0" applyFont="0" applyFill="0" applyBorder="0" applyAlignment="0" applyProtection="0"/>
    <xf numFmtId="164" fontId="79" fillId="0" borderId="0" applyFont="0" applyFill="0" applyBorder="0" applyAlignment="0" applyProtection="0"/>
    <xf numFmtId="222" fontId="67"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00" fontId="66" fillId="0" borderId="0" applyFill="0" applyBorder="0" applyAlignment="0" applyProtection="0"/>
    <xf numFmtId="201" fontId="86" fillId="0" borderId="0" applyFont="0" applyFill="0" applyBorder="0" applyAlignment="0" applyProtection="0"/>
    <xf numFmtId="197" fontId="66" fillId="0" borderId="0" applyFill="0" applyBorder="0" applyAlignment="0" applyProtection="0"/>
    <xf numFmtId="42" fontId="86" fillId="0" borderId="0" applyFont="0" applyFill="0" applyBorder="0" applyAlignment="0" applyProtection="0"/>
    <xf numFmtId="224" fontId="66" fillId="0" borderId="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69" fillId="0" borderId="0" applyFont="0" applyFill="0" applyBorder="0" applyAlignment="0" applyProtection="0"/>
    <xf numFmtId="226" fontId="66" fillId="0" borderId="0" applyFill="0" applyBorder="0" applyAlignment="0" applyProtection="0"/>
    <xf numFmtId="223" fontId="86" fillId="0" borderId="0" applyFont="0" applyFill="0" applyBorder="0" applyAlignment="0" applyProtection="0"/>
    <xf numFmtId="0" fontId="77" fillId="0" borderId="0"/>
    <xf numFmtId="0" fontId="78" fillId="0" borderId="0"/>
    <xf numFmtId="0" fontId="78" fillId="0" borderId="0"/>
    <xf numFmtId="336" fontId="66" fillId="0" borderId="0" applyFill="0" applyBorder="0" applyAlignment="0" applyProtection="0"/>
    <xf numFmtId="337" fontId="90" fillId="0" borderId="0" applyFont="0" applyFill="0" applyBorder="0" applyAlignment="0" applyProtection="0"/>
    <xf numFmtId="337" fontId="90" fillId="0" borderId="0" applyFont="0" applyFill="0" applyBorder="0" applyAlignment="0" applyProtection="0"/>
    <xf numFmtId="197" fontId="66" fillId="0" borderId="0" applyFill="0" applyBorder="0" applyAlignment="0" applyProtection="0"/>
    <xf numFmtId="42" fontId="86" fillId="0" borderId="0" applyFont="0" applyFill="0" applyBorder="0" applyAlignment="0" applyProtection="0"/>
    <xf numFmtId="229" fontId="66" fillId="0" borderId="0" applyFill="0" applyBorder="0" applyAlignment="0" applyProtection="0"/>
    <xf numFmtId="222" fontId="67" fillId="0" borderId="0" applyFont="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224" fontId="66" fillId="0" borderId="0" applyFill="0" applyBorder="0" applyAlignment="0" applyProtection="0"/>
    <xf numFmtId="225" fontId="86" fillId="0" borderId="0" applyFont="0" applyFill="0" applyBorder="0" applyAlignment="0" applyProtection="0"/>
    <xf numFmtId="226" fontId="66" fillId="0" borderId="0" applyFill="0" applyBorder="0" applyAlignment="0" applyProtection="0"/>
    <xf numFmtId="223" fontId="69" fillId="0" borderId="0" applyFont="0" applyFill="0" applyBorder="0" applyAlignment="0" applyProtection="0"/>
    <xf numFmtId="226" fontId="66" fillId="0" borderId="0" applyFill="0" applyBorder="0" applyAlignment="0" applyProtection="0"/>
    <xf numFmtId="223" fontId="86" fillId="0" borderId="0" applyFont="0" applyFill="0" applyBorder="0" applyAlignment="0" applyProtection="0"/>
    <xf numFmtId="0" fontId="77" fillId="0" borderId="0"/>
    <xf numFmtId="0" fontId="78" fillId="0" borderId="0"/>
    <xf numFmtId="0" fontId="78" fillId="0" borderId="0"/>
    <xf numFmtId="336" fontId="66" fillId="0" borderId="0" applyFill="0" applyBorder="0" applyAlignment="0" applyProtection="0"/>
    <xf numFmtId="337" fontId="90" fillId="0" borderId="0" applyFont="0" applyFill="0" applyBorder="0" applyAlignment="0" applyProtection="0"/>
    <xf numFmtId="337" fontId="90" fillId="0" borderId="0" applyFont="0" applyFill="0" applyBorder="0" applyAlignment="0" applyProtection="0"/>
    <xf numFmtId="200" fontId="66" fillId="0" borderId="0" applyFill="0" applyBorder="0" applyAlignment="0" applyProtection="0"/>
    <xf numFmtId="230" fontId="86" fillId="0" borderId="0" applyFont="0" applyFill="0" applyBorder="0" applyAlignment="0" applyProtection="0"/>
    <xf numFmtId="230" fontId="86" fillId="0" borderId="0" applyFont="0" applyFill="0" applyBorder="0" applyAlignment="0" applyProtection="0"/>
    <xf numFmtId="199" fontId="86" fillId="0" borderId="0" applyFont="0" applyFill="0" applyBorder="0" applyAlignment="0" applyProtection="0"/>
    <xf numFmtId="222" fontId="86" fillId="0" borderId="0" applyFont="0" applyFill="0" applyBorder="0" applyAlignment="0" applyProtection="0"/>
    <xf numFmtId="198" fontId="66" fillId="0" borderId="0" applyFill="0" applyBorder="0" applyAlignment="0" applyProtection="0"/>
    <xf numFmtId="199"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230" fontId="86" fillId="0" borderId="0" applyFont="0" applyFill="0" applyBorder="0" applyAlignment="0" applyProtection="0"/>
    <xf numFmtId="41" fontId="86" fillId="0" borderId="0" applyFont="0" applyFill="0" applyBorder="0" applyAlignment="0" applyProtection="0"/>
    <xf numFmtId="222"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199" fontId="86" fillId="0" borderId="0" applyFont="0" applyFill="0" applyBorder="0" applyAlignment="0" applyProtection="0"/>
    <xf numFmtId="41" fontId="86"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2" fontId="86" fillId="0" borderId="0" applyFont="0" applyFill="0" applyBorder="0" applyAlignment="0" applyProtection="0"/>
    <xf numFmtId="41" fontId="86" fillId="0" borderId="0" applyFont="0" applyFill="0" applyBorder="0" applyAlignment="0" applyProtection="0"/>
    <xf numFmtId="234" fontId="86" fillId="0" borderId="0" applyFont="0" applyFill="0" applyBorder="0" applyAlignment="0" applyProtection="0"/>
    <xf numFmtId="235" fontId="86" fillId="0" borderId="0" applyFont="0" applyFill="0" applyBorder="0" applyAlignment="0" applyProtection="0"/>
    <xf numFmtId="41" fontId="86" fillId="0" borderId="0" applyFont="0" applyFill="0" applyBorder="0" applyAlignment="0" applyProtection="0"/>
    <xf numFmtId="42" fontId="86" fillId="0" borderId="0" applyFont="0" applyFill="0" applyBorder="0" applyAlignment="0" applyProtection="0"/>
    <xf numFmtId="42" fontId="86" fillId="0" borderId="0" applyFont="0" applyFill="0" applyBorder="0" applyAlignment="0" applyProtection="0"/>
    <xf numFmtId="223" fontId="86" fillId="0" borderId="0" applyFont="0" applyFill="0" applyBorder="0" applyAlignment="0" applyProtection="0"/>
    <xf numFmtId="225" fontId="86" fillId="0" borderId="0" applyFont="0" applyFill="0" applyBorder="0" applyAlignment="0" applyProtection="0"/>
    <xf numFmtId="223" fontId="69" fillId="0" borderId="0" applyFont="0" applyFill="0" applyBorder="0" applyAlignment="0" applyProtection="0"/>
    <xf numFmtId="229" fontId="66" fillId="0" borderId="0" applyFill="0" applyBorder="0" applyAlignment="0" applyProtection="0"/>
    <xf numFmtId="230" fontId="86" fillId="0" borderId="0" applyFont="0" applyFill="0" applyBorder="0" applyAlignment="0" applyProtection="0"/>
    <xf numFmtId="225" fontId="86" fillId="0" borderId="0" applyFont="0" applyFill="0" applyBorder="0" applyAlignment="0" applyProtection="0"/>
    <xf numFmtId="223" fontId="86" fillId="0" borderId="0" applyFont="0" applyFill="0" applyBorder="0" applyAlignment="0" applyProtection="0"/>
    <xf numFmtId="227" fontId="86" fillId="0" borderId="0" applyFont="0" applyFill="0" applyBorder="0" applyAlignment="0" applyProtection="0"/>
    <xf numFmtId="0" fontId="78" fillId="0" borderId="0"/>
    <xf numFmtId="337" fontId="90"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228" fontId="66" fillId="0" borderId="0" applyFill="0" applyBorder="0" applyAlignment="0" applyProtection="0"/>
    <xf numFmtId="41" fontId="86" fillId="0" borderId="0" applyFont="0" applyFill="0" applyBorder="0" applyAlignment="0" applyProtection="0"/>
    <xf numFmtId="14" fontId="320" fillId="0" borderId="0"/>
    <xf numFmtId="14" fontId="321" fillId="0" borderId="0"/>
    <xf numFmtId="14" fontId="322" fillId="0" borderId="0"/>
    <xf numFmtId="0" fontId="323" fillId="0" borderId="0"/>
    <xf numFmtId="0" fontId="269" fillId="0" borderId="0"/>
    <xf numFmtId="0" fontId="270" fillId="0" borderId="0"/>
    <xf numFmtId="0" fontId="271" fillId="0" borderId="0"/>
    <xf numFmtId="0" fontId="324" fillId="55" borderId="0">
      <alignment wrapText="1"/>
    </xf>
    <xf numFmtId="0" fontId="325" fillId="52" borderId="0">
      <alignment wrapText="1"/>
    </xf>
    <xf numFmtId="40" fontId="326" fillId="0" borderId="0" applyBorder="0">
      <alignment horizontal="right"/>
    </xf>
    <xf numFmtId="40" fontId="327" fillId="0" borderId="0" applyBorder="0">
      <alignment horizontal="right"/>
    </xf>
    <xf numFmtId="40" fontId="328" fillId="0" borderId="0" applyBorder="0">
      <alignment horizontal="right"/>
    </xf>
    <xf numFmtId="0" fontId="329" fillId="0" borderId="0"/>
    <xf numFmtId="338" fontId="93" fillId="0" borderId="69">
      <alignment horizontal="right" vertical="center"/>
    </xf>
    <xf numFmtId="339" fontId="90" fillId="0" borderId="52">
      <alignment horizontal="right" vertical="center"/>
    </xf>
    <xf numFmtId="339" fontId="90" fillId="0" borderId="52">
      <alignment horizontal="right" vertical="center"/>
    </xf>
    <xf numFmtId="340" fontId="68" fillId="0" borderId="69">
      <alignment horizontal="right" vertical="center"/>
    </xf>
    <xf numFmtId="341" fontId="67" fillId="0" borderId="52">
      <alignment horizontal="right" vertical="center"/>
    </xf>
    <xf numFmtId="342" fontId="68" fillId="0" borderId="69">
      <alignment horizontal="right" vertical="center"/>
    </xf>
    <xf numFmtId="343"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4" fontId="68" fillId="0" borderId="69">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344" fontId="68" fillId="0" borderId="69">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8"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8"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8"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0" fontId="68" fillId="0" borderId="69">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6" fontId="331" fillId="0" borderId="69">
      <alignment horizontal="right" vertical="center"/>
    </xf>
    <xf numFmtId="346" fontId="331" fillId="0" borderId="69">
      <alignment horizontal="right" vertical="center"/>
    </xf>
    <xf numFmtId="346" fontId="331" fillId="0" borderId="69">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6" fontId="330" fillId="0" borderId="69">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47" fontId="331"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50" fontId="79"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50" fontId="79" fillId="0" borderId="52">
      <alignment horizontal="right" vertical="center"/>
    </xf>
    <xf numFmtId="172" fontId="67" fillId="0" borderId="52">
      <alignment horizontal="right" vertical="center"/>
    </xf>
    <xf numFmtId="0" fontId="2" fillId="0" borderId="0"/>
    <xf numFmtId="351" fontId="86" fillId="0" borderId="52">
      <alignment horizontal="right" vertical="center"/>
    </xf>
    <xf numFmtId="351" fontId="332" fillId="0" borderId="52">
      <alignment horizontal="right" vertical="center"/>
    </xf>
    <xf numFmtId="351" fontId="332"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351" fontId="332"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0" fontId="79" fillId="0" borderId="52">
      <alignment horizontal="right" vertical="center"/>
    </xf>
    <xf numFmtId="353" fontId="78" fillId="0" borderId="52">
      <alignment horizontal="right" vertical="center"/>
    </xf>
    <xf numFmtId="350" fontId="79" fillId="0" borderId="52">
      <alignment horizontal="right" vertical="center"/>
    </xf>
    <xf numFmtId="353" fontId="78" fillId="0" borderId="52">
      <alignment horizontal="right" vertical="center"/>
    </xf>
    <xf numFmtId="351" fontId="332" fillId="0" borderId="52">
      <alignment horizontal="right" vertical="center"/>
    </xf>
    <xf numFmtId="0" fontId="2" fillId="0" borderId="0"/>
    <xf numFmtId="350" fontId="79"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1" fontId="332" fillId="0" borderId="52">
      <alignment horizontal="right" vertical="center"/>
    </xf>
    <xf numFmtId="351" fontId="332"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3" fontId="78"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0" fontId="2" fillId="0" borderId="0"/>
    <xf numFmtId="354" fontId="67" fillId="0" borderId="52">
      <alignment horizontal="right" vertical="center"/>
    </xf>
    <xf numFmtId="172" fontId="67" fillId="0" borderId="52">
      <alignment horizontal="right" vertical="center"/>
    </xf>
    <xf numFmtId="354" fontId="67" fillId="0" borderId="52">
      <alignment horizontal="right" vertical="center"/>
    </xf>
    <xf numFmtId="0" fontId="2" fillId="0" borderId="0"/>
    <xf numFmtId="350" fontId="79" fillId="0" borderId="52">
      <alignment horizontal="right" vertical="center"/>
    </xf>
    <xf numFmtId="354" fontId="67" fillId="0" borderId="52">
      <alignment horizontal="right" vertical="center"/>
    </xf>
    <xf numFmtId="350" fontId="79" fillId="0" borderId="52">
      <alignment horizontal="right" vertical="center"/>
    </xf>
    <xf numFmtId="0" fontId="2" fillId="0" borderId="0"/>
    <xf numFmtId="351" fontId="86" fillId="0" borderId="52">
      <alignment horizontal="right" vertical="center"/>
    </xf>
    <xf numFmtId="350" fontId="79" fillId="0" borderId="52">
      <alignment horizontal="right" vertical="center"/>
    </xf>
    <xf numFmtId="354" fontId="67" fillId="0" borderId="52">
      <alignment horizontal="right" vertical="center"/>
    </xf>
    <xf numFmtId="0" fontId="2" fillId="0" borderId="0"/>
    <xf numFmtId="351" fontId="86"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0" fontId="79"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0" fontId="2" fillId="0" borderId="0"/>
    <xf numFmtId="172" fontId="67" fillId="0" borderId="52">
      <alignment horizontal="right" vertical="center"/>
    </xf>
    <xf numFmtId="0" fontId="2" fillId="0" borderId="0"/>
    <xf numFmtId="0" fontId="2" fillId="0" borderId="0"/>
    <xf numFmtId="172"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0" fontId="2" fillId="0" borderId="0"/>
    <xf numFmtId="351" fontId="86" fillId="0" borderId="52">
      <alignment horizontal="right" vertical="center"/>
    </xf>
    <xf numFmtId="354"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0" fontId="2" fillId="0" borderId="0"/>
    <xf numFmtId="351" fontId="86"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1" fontId="332"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1" fontId="86" fillId="0" borderId="52">
      <alignment horizontal="right" vertical="center"/>
    </xf>
    <xf numFmtId="0" fontId="2" fillId="0" borderId="0"/>
    <xf numFmtId="353" fontId="78"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1" fontId="86"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1" fontId="86"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351" fontId="332" fillId="0" borderId="52">
      <alignment horizontal="right" vertical="center"/>
    </xf>
    <xf numFmtId="0" fontId="2" fillId="0" borderId="0"/>
    <xf numFmtId="351" fontId="86"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6" fontId="2"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0" fontId="2" fillId="0" borderId="0"/>
    <xf numFmtId="351" fontId="86"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1" fontId="86" fillId="0" borderId="52">
      <alignment horizontal="right" vertical="center"/>
    </xf>
    <xf numFmtId="0" fontId="2" fillId="0" borderId="0"/>
    <xf numFmtId="353" fontId="78"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0" fontId="79"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351" fontId="332"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0" fontId="79" fillId="0" borderId="52">
      <alignment horizontal="right" vertical="center"/>
    </xf>
    <xf numFmtId="357" fontId="123"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3" fontId="78"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339" fontId="90" fillId="0" borderId="52">
      <alignment horizontal="right" vertical="center"/>
    </xf>
    <xf numFmtId="0" fontId="2" fillId="0" borderId="0"/>
    <xf numFmtId="0" fontId="2" fillId="0" borderId="0"/>
    <xf numFmtId="350" fontId="79" fillId="0" borderId="52">
      <alignment horizontal="right" vertical="center"/>
    </xf>
    <xf numFmtId="351" fontId="86"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0" fontId="2" fillId="0" borderId="0"/>
    <xf numFmtId="339" fontId="90" fillId="0" borderId="52">
      <alignment horizontal="right" vertical="center"/>
    </xf>
    <xf numFmtId="0" fontId="2" fillId="0" borderId="0"/>
    <xf numFmtId="339" fontId="90"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51" fontId="86" fillId="0" borderId="52">
      <alignment horizontal="right" vertical="center"/>
    </xf>
    <xf numFmtId="350" fontId="79"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0" fontId="2" fillId="0" borderId="0"/>
    <xf numFmtId="357" fontId="123" fillId="0" borderId="52">
      <alignment horizontal="right" vertical="center"/>
    </xf>
    <xf numFmtId="357" fontId="123" fillId="0" borderId="52">
      <alignment horizontal="right" vertical="center"/>
    </xf>
    <xf numFmtId="357" fontId="123"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7" fontId="331" fillId="0" borderId="52">
      <alignment horizontal="right" vertical="center"/>
    </xf>
    <xf numFmtId="0" fontId="2" fillId="0" borderId="0"/>
    <xf numFmtId="357" fontId="123"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47" fontId="331"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57" fontId="123" fillId="0" borderId="52">
      <alignment horizontal="right" vertical="center"/>
    </xf>
    <xf numFmtId="0" fontId="2" fillId="0" borderId="0"/>
    <xf numFmtId="347" fontId="331"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7" fontId="123" fillId="0" borderId="52">
      <alignment horizontal="right" vertical="center"/>
    </xf>
    <xf numFmtId="357" fontId="123" fillId="0" borderId="52">
      <alignment horizontal="right" vertical="center"/>
    </xf>
    <xf numFmtId="357" fontId="123"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57" fontId="123"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7" fontId="123" fillId="0" borderId="52">
      <alignment horizontal="right" vertical="center"/>
    </xf>
    <xf numFmtId="357" fontId="123" fillId="0" borderId="52">
      <alignment horizontal="right" vertical="center"/>
    </xf>
    <xf numFmtId="357" fontId="123"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39" fontId="90" fillId="0" borderId="52">
      <alignment horizontal="right" vertical="center"/>
    </xf>
    <xf numFmtId="347" fontId="331"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7" fontId="331"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353" fontId="78"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0" fontId="2" fillId="0" borderId="0"/>
    <xf numFmtId="348" fontId="123" fillId="0" borderId="52">
      <alignment horizontal="right" vertical="center"/>
    </xf>
    <xf numFmtId="0" fontId="2" fillId="0" borderId="0"/>
    <xf numFmtId="348" fontId="123" fillId="0" borderId="52">
      <alignment horizontal="right" vertical="center"/>
    </xf>
    <xf numFmtId="0" fontId="2" fillId="0" borderId="0"/>
    <xf numFmtId="353" fontId="78" fillId="0" borderId="52">
      <alignment horizontal="right" vertical="center"/>
    </xf>
    <xf numFmtId="0" fontId="2" fillId="0" borderId="0"/>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348" fontId="123"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0" fontId="2" fillId="0" borderId="0"/>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4" fontId="67" fillId="0" borderId="52">
      <alignment horizontal="right" vertical="center"/>
    </xf>
    <xf numFmtId="350" fontId="79"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0" fontId="79" fillId="0" borderId="52">
      <alignment horizontal="right" vertical="center"/>
    </xf>
    <xf numFmtId="351" fontId="86" fillId="0" borderId="52">
      <alignment horizontal="right" vertical="center"/>
    </xf>
    <xf numFmtId="351" fontId="86" fillId="0" borderId="52">
      <alignment horizontal="right" vertical="center"/>
    </xf>
    <xf numFmtId="351" fontId="86"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50" fontId="79" fillId="0" borderId="52">
      <alignment horizontal="right" vertical="center"/>
    </xf>
    <xf numFmtId="0" fontId="2" fillId="0" borderId="0"/>
    <xf numFmtId="0" fontId="2" fillId="0" borderId="0"/>
    <xf numFmtId="348" fontId="123" fillId="0" borderId="52">
      <alignment horizontal="right" vertical="center"/>
    </xf>
    <xf numFmtId="354" fontId="67" fillId="0" borderId="52">
      <alignment horizontal="right" vertical="center"/>
    </xf>
    <xf numFmtId="172"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0" fontId="2" fillId="0" borderId="0"/>
    <xf numFmtId="339" fontId="90" fillId="0" borderId="52">
      <alignment horizontal="right" vertical="center"/>
    </xf>
    <xf numFmtId="0" fontId="2" fillId="0" borderId="0"/>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0" fontId="2" fillId="0" borderId="0"/>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0" fontId="2" fillId="0" borderId="0"/>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39" fontId="90"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0" fontId="2" fillId="0" borderId="0"/>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48" fontId="123" fillId="0" borderId="52">
      <alignment horizontal="right" vertical="center"/>
    </xf>
    <xf numFmtId="0" fontId="2" fillId="0" borderId="0"/>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0" fontId="2" fillId="0" borderId="0"/>
    <xf numFmtId="348" fontId="123" fillId="0" borderId="52">
      <alignment horizontal="right" vertical="center"/>
    </xf>
    <xf numFmtId="172" fontId="67"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0" fontId="2" fillId="0" borderId="0"/>
    <xf numFmtId="172" fontId="67" fillId="0" borderId="52">
      <alignment horizontal="right" vertical="center"/>
    </xf>
    <xf numFmtId="0" fontId="2" fillId="0" borderId="0"/>
    <xf numFmtId="0" fontId="2" fillId="0" borderId="0"/>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172" fontId="67" fillId="0" borderId="52">
      <alignment horizontal="right" vertical="center"/>
    </xf>
    <xf numFmtId="0" fontId="2" fillId="0" borderId="0"/>
    <xf numFmtId="354"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354" fontId="67" fillId="0" borderId="52">
      <alignment horizontal="right" vertical="center"/>
    </xf>
    <xf numFmtId="0" fontId="2" fillId="0" borderId="0"/>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4"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172" fontId="67" fillId="0" borderId="52">
      <alignment horizontal="right" vertical="center"/>
    </xf>
    <xf numFmtId="172" fontId="67" fillId="0" borderId="52">
      <alignment horizontal="right" vertical="center"/>
    </xf>
    <xf numFmtId="339" fontId="90"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59" fontId="2" fillId="0" borderId="52">
      <alignment horizontal="right" vertical="center"/>
    </xf>
    <xf numFmtId="172" fontId="67" fillId="0" borderId="52">
      <alignment horizontal="right" vertical="center"/>
    </xf>
    <xf numFmtId="0" fontId="2" fillId="0" borderId="0"/>
    <xf numFmtId="351" fontId="86" fillId="0" borderId="52">
      <alignment horizontal="right" vertical="center"/>
    </xf>
    <xf numFmtId="351" fontId="332" fillId="0" borderId="52">
      <alignment horizontal="right" vertical="center"/>
    </xf>
    <xf numFmtId="351" fontId="332"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351" fontId="332" fillId="0" borderId="52">
      <alignment horizontal="right" vertical="center"/>
    </xf>
    <xf numFmtId="0" fontId="2" fillId="0" borderId="0"/>
    <xf numFmtId="172" fontId="67" fillId="0" borderId="52">
      <alignment horizontal="right" vertical="center"/>
    </xf>
    <xf numFmtId="0" fontId="2" fillId="0" borderId="0"/>
    <xf numFmtId="350" fontId="79" fillId="0" borderId="52">
      <alignment horizontal="right" vertical="center"/>
    </xf>
    <xf numFmtId="339" fontId="90" fillId="0" borderId="52">
      <alignment horizontal="right" vertical="center"/>
    </xf>
    <xf numFmtId="0" fontId="2" fillId="0" borderId="0"/>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69">
      <alignment horizontal="right" vertical="center"/>
    </xf>
    <xf numFmtId="172" fontId="67" fillId="0" borderId="69">
      <alignment horizontal="right" vertical="center"/>
    </xf>
    <xf numFmtId="172" fontId="67" fillId="0" borderId="69">
      <alignment horizontal="right" vertical="center"/>
    </xf>
    <xf numFmtId="172" fontId="67" fillId="0" borderId="69">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7" fontId="123" fillId="0" borderId="52">
      <alignment horizontal="right" vertical="center"/>
    </xf>
    <xf numFmtId="357" fontId="123" fillId="0" borderId="52">
      <alignment horizontal="right" vertical="center"/>
    </xf>
    <xf numFmtId="357"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172" fontId="67" fillId="0" borderId="52">
      <alignment horizontal="right" vertical="center"/>
    </xf>
    <xf numFmtId="0" fontId="2" fillId="0" borderId="0"/>
    <xf numFmtId="360" fontId="67" fillId="0" borderId="69">
      <alignment horizontal="right" vertical="center"/>
    </xf>
    <xf numFmtId="360" fontId="67" fillId="0" borderId="69">
      <alignment horizontal="right" vertical="center"/>
    </xf>
    <xf numFmtId="360" fontId="67" fillId="0" borderId="69">
      <alignment horizontal="right" vertical="center"/>
    </xf>
    <xf numFmtId="348" fontId="123"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60" fontId="67" fillId="0" borderId="69">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7" fontId="123"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61" fontId="333" fillId="11" borderId="70" applyFont="0" applyFill="0" applyBorder="0"/>
    <xf numFmtId="0" fontId="2" fillId="0" borderId="0"/>
    <xf numFmtId="360" fontId="67" fillId="0" borderId="69">
      <alignment horizontal="right" vertical="center"/>
    </xf>
    <xf numFmtId="360" fontId="67" fillId="0" borderId="69">
      <alignment horizontal="right" vertical="center"/>
    </xf>
    <xf numFmtId="360" fontId="67" fillId="0" borderId="69">
      <alignment horizontal="right" vertical="center"/>
    </xf>
    <xf numFmtId="360" fontId="67" fillId="0" borderId="69">
      <alignment horizontal="right" vertical="center"/>
    </xf>
    <xf numFmtId="0" fontId="2" fillId="0" borderId="0"/>
    <xf numFmtId="357" fontId="123"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61" fontId="333" fillId="11" borderId="70" applyFont="0" applyFill="0" applyBorder="0"/>
    <xf numFmtId="359" fontId="2" fillId="0" borderId="52">
      <alignment horizontal="right" vertical="center"/>
    </xf>
    <xf numFmtId="0" fontId="2" fillId="0" borderId="0"/>
    <xf numFmtId="360" fontId="67" fillId="0" borderId="69">
      <alignment horizontal="right" vertical="center"/>
    </xf>
    <xf numFmtId="360" fontId="67" fillId="0" borderId="69">
      <alignment horizontal="right" vertical="center"/>
    </xf>
    <xf numFmtId="360" fontId="67" fillId="0" borderId="69">
      <alignment horizontal="right" vertical="center"/>
    </xf>
    <xf numFmtId="360" fontId="67" fillId="0" borderId="69">
      <alignment horizontal="right" vertical="center"/>
    </xf>
    <xf numFmtId="0" fontId="2" fillId="0" borderId="0"/>
    <xf numFmtId="357" fontId="123" fillId="0" borderId="52">
      <alignment horizontal="right" vertical="center"/>
    </xf>
    <xf numFmtId="357" fontId="123" fillId="0" borderId="52">
      <alignment horizontal="right" vertical="center"/>
    </xf>
    <xf numFmtId="357" fontId="123"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0" fontId="79" fillId="0" borderId="52">
      <alignment horizontal="right" vertical="center"/>
    </xf>
    <xf numFmtId="359" fontId="2" fillId="0" borderId="52">
      <alignment horizontal="right" vertical="center"/>
    </xf>
    <xf numFmtId="0" fontId="2" fillId="0" borderId="0"/>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0" fontId="79" fillId="0" borderId="52">
      <alignment horizontal="right" vertical="center"/>
    </xf>
    <xf numFmtId="0" fontId="2" fillId="0" borderId="0"/>
    <xf numFmtId="359" fontId="2" fillId="0" borderId="52">
      <alignment horizontal="right" vertical="center"/>
    </xf>
    <xf numFmtId="359" fontId="2" fillId="0" borderId="52">
      <alignment horizontal="right" vertical="center"/>
    </xf>
    <xf numFmtId="359" fontId="2" fillId="0" borderId="52">
      <alignment horizontal="right" vertical="center"/>
    </xf>
    <xf numFmtId="359" fontId="2" fillId="0" borderId="52">
      <alignment horizontal="right" vertical="center"/>
    </xf>
    <xf numFmtId="359" fontId="2" fillId="0" borderId="52">
      <alignment horizontal="right" vertical="center"/>
    </xf>
    <xf numFmtId="359" fontId="2"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1" fontId="86" fillId="0" borderId="52">
      <alignment horizontal="right" vertical="center"/>
    </xf>
    <xf numFmtId="351" fontId="332" fillId="0" borderId="52">
      <alignment horizontal="right" vertical="center"/>
    </xf>
    <xf numFmtId="351" fontId="332"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0" fontId="2" fillId="0" borderId="0"/>
    <xf numFmtId="352" fontId="86" fillId="0" borderId="69">
      <alignment horizontal="right" vertical="center"/>
    </xf>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2" fontId="86" fillId="0" borderId="69">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0" fontId="2" fillId="0" borderId="0"/>
    <xf numFmtId="351" fontId="86" fillId="0" borderId="52">
      <alignment horizontal="right" vertical="center"/>
    </xf>
    <xf numFmtId="351" fontId="332"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172" fontId="67" fillId="0" borderId="52">
      <alignment horizontal="right" vertical="center"/>
    </xf>
    <xf numFmtId="0" fontId="2" fillId="0" borderId="0"/>
    <xf numFmtId="172" fontId="67" fillId="0" borderId="52">
      <alignment horizontal="right" vertical="center"/>
    </xf>
    <xf numFmtId="0" fontId="2" fillId="0" borderId="0"/>
    <xf numFmtId="357" fontId="123" fillId="0" borderId="52">
      <alignment horizontal="right" vertical="center"/>
    </xf>
    <xf numFmtId="357" fontId="123" fillId="0" borderId="52">
      <alignment horizontal="right" vertical="center"/>
    </xf>
    <xf numFmtId="357" fontId="123"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359" fontId="2" fillId="0" borderId="52">
      <alignment horizontal="right" vertical="center"/>
    </xf>
    <xf numFmtId="0" fontId="2" fillId="0" borderId="0"/>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172" fontId="67" fillId="0" borderId="52">
      <alignment horizontal="right" vertical="center"/>
    </xf>
    <xf numFmtId="172" fontId="67" fillId="0" borderId="52">
      <alignment horizontal="right" vertical="center"/>
    </xf>
    <xf numFmtId="172" fontId="67" fillId="0" borderId="52">
      <alignment horizontal="right" vertical="center"/>
    </xf>
    <xf numFmtId="172"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172" fontId="67" fillId="0" borderId="52">
      <alignment horizontal="right" vertical="center"/>
    </xf>
    <xf numFmtId="172" fontId="67"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3" fontId="67" fillId="0" borderId="69">
      <alignment horizontal="right" vertical="center"/>
    </xf>
    <xf numFmtId="363" fontId="67" fillId="0" borderId="69">
      <alignment horizontal="right" vertical="center"/>
    </xf>
    <xf numFmtId="363" fontId="67" fillId="0" borderId="69">
      <alignment horizontal="right" vertical="center"/>
    </xf>
    <xf numFmtId="363" fontId="67" fillId="0" borderId="69">
      <alignment horizontal="right" vertical="center"/>
    </xf>
    <xf numFmtId="0" fontId="2" fillId="0" borderId="0"/>
    <xf numFmtId="363" fontId="67" fillId="0" borderId="69">
      <alignment horizontal="right" vertical="center"/>
    </xf>
    <xf numFmtId="363" fontId="67" fillId="0" borderId="69">
      <alignment horizontal="right" vertical="center"/>
    </xf>
    <xf numFmtId="363" fontId="67" fillId="0" borderId="69">
      <alignment horizontal="right" vertical="center"/>
    </xf>
    <xf numFmtId="363" fontId="67" fillId="0" borderId="69">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3" fontId="67" fillId="0" borderId="69">
      <alignment horizontal="right" vertical="center"/>
    </xf>
    <xf numFmtId="363" fontId="67" fillId="0" borderId="69">
      <alignment horizontal="right" vertical="center"/>
    </xf>
    <xf numFmtId="363" fontId="67" fillId="0" borderId="69">
      <alignment horizontal="right" vertical="center"/>
    </xf>
    <xf numFmtId="363" fontId="67" fillId="0" borderId="69">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3" fontId="67" fillId="0" borderId="69">
      <alignment horizontal="right" vertical="center"/>
    </xf>
    <xf numFmtId="363" fontId="67" fillId="0" borderId="69">
      <alignment horizontal="right" vertical="center"/>
    </xf>
    <xf numFmtId="363" fontId="67" fillId="0" borderId="69">
      <alignment horizontal="right" vertical="center"/>
    </xf>
    <xf numFmtId="363" fontId="67" fillId="0" borderId="69">
      <alignment horizontal="right" vertical="center"/>
    </xf>
    <xf numFmtId="0" fontId="2" fillId="0" borderId="0"/>
    <xf numFmtId="363" fontId="67" fillId="0" borderId="69">
      <alignment horizontal="right" vertical="center"/>
    </xf>
    <xf numFmtId="363" fontId="67" fillId="0" borderId="69">
      <alignment horizontal="right" vertical="center"/>
    </xf>
    <xf numFmtId="363" fontId="67" fillId="0" borderId="69">
      <alignment horizontal="right" vertical="center"/>
    </xf>
    <xf numFmtId="363" fontId="67" fillId="0" borderId="69">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3" fontId="67" fillId="0" borderId="69">
      <alignment horizontal="right" vertical="center"/>
    </xf>
    <xf numFmtId="363" fontId="67" fillId="0" borderId="69">
      <alignment horizontal="right" vertical="center"/>
    </xf>
    <xf numFmtId="363" fontId="67" fillId="0" borderId="69">
      <alignment horizontal="right" vertical="center"/>
    </xf>
    <xf numFmtId="363" fontId="67" fillId="0" borderId="69">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62" fontId="67" fillId="0" borderId="52">
      <alignment horizontal="right" vertical="center"/>
    </xf>
    <xf numFmtId="362" fontId="67" fillId="0" borderId="52">
      <alignment horizontal="right" vertical="center"/>
    </xf>
    <xf numFmtId="362" fontId="67" fillId="0" borderId="52">
      <alignment horizontal="right" vertical="center"/>
    </xf>
    <xf numFmtId="362" fontId="67" fillId="0" borderId="52">
      <alignment horizontal="right" vertical="center"/>
    </xf>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54" fontId="67" fillId="0" borderId="52">
      <alignment horizontal="right" vertical="center"/>
    </xf>
    <xf numFmtId="354" fontId="67" fillId="0" borderId="52">
      <alignment horizontal="right" vertical="center"/>
    </xf>
    <xf numFmtId="354" fontId="67" fillId="0" borderId="52">
      <alignment horizontal="right" vertical="center"/>
    </xf>
    <xf numFmtId="354"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1" fontId="67" fillId="0" borderId="52">
      <alignment horizontal="right" vertical="center"/>
    </xf>
    <xf numFmtId="0" fontId="2" fillId="0" borderId="0"/>
    <xf numFmtId="343"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5" fontId="67" fillId="0" borderId="52">
      <alignment horizontal="right" vertical="center"/>
    </xf>
    <xf numFmtId="345" fontId="67" fillId="0" borderId="52">
      <alignment horizontal="right" vertical="center"/>
    </xf>
    <xf numFmtId="345" fontId="67" fillId="0" borderId="52">
      <alignment horizontal="right" vertical="center"/>
    </xf>
    <xf numFmtId="0" fontId="2" fillId="0" borderId="0"/>
    <xf numFmtId="345" fontId="67" fillId="0" borderId="52">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0" fontId="2" fillId="0" borderId="0"/>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6" fontId="331" fillId="0" borderId="69">
      <alignment horizontal="right" vertical="center"/>
    </xf>
    <xf numFmtId="346" fontId="331" fillId="0" borderId="69">
      <alignment horizontal="right" vertical="center"/>
    </xf>
    <xf numFmtId="346" fontId="331" fillId="0" borderId="69">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38" fontId="90" fillId="0" borderId="69">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7" fontId="123" fillId="0" borderId="52">
      <alignment horizontal="right" vertical="center"/>
    </xf>
    <xf numFmtId="357" fontId="123" fillId="0" borderId="52">
      <alignment horizontal="right" vertical="center"/>
    </xf>
    <xf numFmtId="357" fontId="123" fillId="0" borderId="52">
      <alignment horizontal="right" vertical="center"/>
    </xf>
    <xf numFmtId="0" fontId="2" fillId="0" borderId="0"/>
    <xf numFmtId="350" fontId="79" fillId="0" borderId="52">
      <alignment horizontal="right" vertical="center"/>
    </xf>
    <xf numFmtId="364"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58" fontId="123" fillId="0" borderId="52">
      <alignment horizontal="right" vertical="center"/>
    </xf>
    <xf numFmtId="358" fontId="123" fillId="0" borderId="52">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65" fontId="123" fillId="0" borderId="69">
      <alignment horizontal="right" vertical="center"/>
    </xf>
    <xf numFmtId="365" fontId="123" fillId="0" borderId="69">
      <alignment horizontal="right" vertical="center"/>
    </xf>
    <xf numFmtId="365" fontId="123" fillId="0" borderId="69">
      <alignment horizontal="right" vertical="center"/>
    </xf>
    <xf numFmtId="0" fontId="2" fillId="0" borderId="0"/>
    <xf numFmtId="365" fontId="123" fillId="0" borderId="69">
      <alignment horizontal="right" vertical="center"/>
    </xf>
    <xf numFmtId="365" fontId="123" fillId="0" borderId="69">
      <alignment horizontal="right" vertical="center"/>
    </xf>
    <xf numFmtId="365" fontId="123" fillId="0" borderId="69">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65" fontId="123" fillId="0" borderId="69">
      <alignment horizontal="right" vertical="center"/>
    </xf>
    <xf numFmtId="365" fontId="123" fillId="0" borderId="69">
      <alignment horizontal="right" vertical="center"/>
    </xf>
    <xf numFmtId="365" fontId="123" fillId="0" borderId="69">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65" fontId="123" fillId="0" borderId="69">
      <alignment horizontal="right" vertical="center"/>
    </xf>
    <xf numFmtId="365" fontId="123" fillId="0" borderId="69">
      <alignment horizontal="right" vertical="center"/>
    </xf>
    <xf numFmtId="365" fontId="123" fillId="0" borderId="69">
      <alignment horizontal="right" vertical="center"/>
    </xf>
    <xf numFmtId="0" fontId="2" fillId="0" borderId="0"/>
    <xf numFmtId="365" fontId="123" fillId="0" borderId="69">
      <alignment horizontal="right" vertical="center"/>
    </xf>
    <xf numFmtId="365" fontId="123" fillId="0" borderId="69">
      <alignment horizontal="right" vertical="center"/>
    </xf>
    <xf numFmtId="365" fontId="123" fillId="0" borderId="69">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65" fontId="123" fillId="0" borderId="69">
      <alignment horizontal="right" vertical="center"/>
    </xf>
    <xf numFmtId="365" fontId="123" fillId="0" borderId="69">
      <alignment horizontal="right" vertical="center"/>
    </xf>
    <xf numFmtId="365" fontId="123" fillId="0" borderId="69">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58" fontId="123" fillId="0" borderId="52">
      <alignment horizontal="right" vertical="center"/>
    </xf>
    <xf numFmtId="358" fontId="123" fillId="0" borderId="52">
      <alignment horizontal="right" vertical="center"/>
    </xf>
    <xf numFmtId="358" fontId="123"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8" fontId="90" fillId="0" borderId="69">
      <alignment horizontal="right" vertical="center"/>
    </xf>
    <xf numFmtId="338" fontId="90" fillId="0" borderId="69">
      <alignment horizontal="right" vertical="center"/>
    </xf>
    <xf numFmtId="338" fontId="90" fillId="0" borderId="69">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61" fontId="333" fillId="11" borderId="70" applyFont="0" applyFill="0" applyBorder="0"/>
    <xf numFmtId="0" fontId="2" fillId="0" borderId="0"/>
    <xf numFmtId="350" fontId="79" fillId="0" borderId="52">
      <alignment horizontal="right" vertical="center"/>
    </xf>
    <xf numFmtId="349" fontId="67" fillId="0" borderId="52">
      <alignment horizontal="right" vertical="center"/>
    </xf>
    <xf numFmtId="349" fontId="67" fillId="0" borderId="52">
      <alignment horizontal="right" vertical="center"/>
    </xf>
    <xf numFmtId="349" fontId="67" fillId="0" borderId="52">
      <alignment horizontal="right" vertical="center"/>
    </xf>
    <xf numFmtId="349" fontId="67" fillId="0" borderId="52">
      <alignment horizontal="right" vertical="center"/>
    </xf>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39" fontId="90" fillId="0" borderId="52">
      <alignment horizontal="right" vertical="center"/>
    </xf>
    <xf numFmtId="0" fontId="2" fillId="0" borderId="0"/>
    <xf numFmtId="347" fontId="331" fillId="0" borderId="52">
      <alignment horizontal="right" vertical="center"/>
    </xf>
    <xf numFmtId="347" fontId="331" fillId="0" borderId="52">
      <alignment horizontal="right" vertical="center"/>
    </xf>
    <xf numFmtId="347" fontId="331" fillId="0" borderId="52">
      <alignment horizontal="right" vertical="center"/>
    </xf>
    <xf numFmtId="0" fontId="2" fillId="0" borderId="0"/>
    <xf numFmtId="350" fontId="79" fillId="0" borderId="52">
      <alignment horizontal="right" vertical="center"/>
    </xf>
    <xf numFmtId="0" fontId="2" fillId="0" borderId="0"/>
    <xf numFmtId="339" fontId="90"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49" fontId="67" fillId="0" borderId="52">
      <alignment horizontal="right" vertical="center"/>
    </xf>
    <xf numFmtId="349" fontId="67" fillId="0" borderId="52">
      <alignment horizontal="right" vertical="center"/>
    </xf>
    <xf numFmtId="349" fontId="67" fillId="0" borderId="52">
      <alignment horizontal="right" vertical="center"/>
    </xf>
    <xf numFmtId="0" fontId="2" fillId="0" borderId="0"/>
    <xf numFmtId="348" fontId="123" fillId="0" borderId="52">
      <alignment horizontal="right" vertical="center"/>
    </xf>
    <xf numFmtId="348" fontId="123" fillId="0" borderId="52">
      <alignment horizontal="right" vertical="center"/>
    </xf>
    <xf numFmtId="348" fontId="123"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0" fontId="79" fillId="0" borderId="52">
      <alignment horizontal="right" vertical="center"/>
    </xf>
    <xf numFmtId="0" fontId="2" fillId="0" borderId="0"/>
    <xf numFmtId="341" fontId="67" fillId="0" borderId="52">
      <alignment horizontal="right" vertical="center"/>
    </xf>
    <xf numFmtId="0" fontId="2" fillId="0" borderId="0"/>
    <xf numFmtId="343"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5" fontId="67" fillId="0" borderId="52">
      <alignment horizontal="right" vertical="center"/>
    </xf>
    <xf numFmtId="345" fontId="67" fillId="0" borderId="52">
      <alignment horizontal="right" vertical="center"/>
    </xf>
    <xf numFmtId="345" fontId="67" fillId="0" borderId="52">
      <alignment horizontal="right" vertical="center"/>
    </xf>
    <xf numFmtId="0" fontId="2" fillId="0" borderId="0"/>
    <xf numFmtId="345" fontId="67" fillId="0" borderId="52">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345"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0" fontId="67" fillId="0" borderId="69">
      <alignment horizontal="right" vertical="center"/>
    </xf>
    <xf numFmtId="340" fontId="67" fillId="0" borderId="69">
      <alignment horizontal="right" vertical="center"/>
    </xf>
    <xf numFmtId="340" fontId="67" fillId="0" borderId="69">
      <alignment horizontal="right" vertical="center"/>
    </xf>
    <xf numFmtId="340" fontId="67" fillId="0" borderId="69">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0" fontId="2" fillId="0" borderId="0"/>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341" fontId="67" fillId="0" borderId="52">
      <alignment horizontal="right" vertical="center"/>
    </xf>
    <xf numFmtId="0" fontId="2" fillId="0" borderId="0"/>
    <xf numFmtId="347" fontId="331" fillId="0" borderId="52">
      <alignment horizontal="right" vertical="center"/>
    </xf>
    <xf numFmtId="0" fontId="2" fillId="0" borderId="0"/>
    <xf numFmtId="347" fontId="331"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5" fontId="78" fillId="0" borderId="69">
      <alignment horizontal="right" vertical="center"/>
    </xf>
    <xf numFmtId="355" fontId="78" fillId="0" borderId="69">
      <alignment horizontal="right" vertical="center"/>
    </xf>
    <xf numFmtId="355" fontId="78" fillId="0" borderId="69">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61" fontId="333" fillId="11" borderId="70" applyFont="0" applyFill="0" applyBorder="0"/>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339" fontId="90" fillId="0" borderId="52">
      <alignment horizontal="right" vertical="center"/>
    </xf>
    <xf numFmtId="0" fontId="2" fillId="0" borderId="0"/>
    <xf numFmtId="353" fontId="78" fillId="0" borderId="52">
      <alignment horizontal="right" vertical="center"/>
    </xf>
    <xf numFmtId="353" fontId="78" fillId="0" borderId="52">
      <alignment horizontal="right" vertical="center"/>
    </xf>
    <xf numFmtId="353" fontId="78" fillId="0" borderId="52">
      <alignment horizontal="right" vertical="center"/>
    </xf>
    <xf numFmtId="0" fontId="2" fillId="0" borderId="0"/>
    <xf numFmtId="350" fontId="79" fillId="0" borderId="52">
      <alignment horizontal="right" vertical="center"/>
    </xf>
    <xf numFmtId="350" fontId="79" fillId="0" borderId="52">
      <alignment horizontal="right" vertical="center"/>
    </xf>
    <xf numFmtId="350" fontId="79" fillId="0" borderId="52">
      <alignment horizontal="right" vertical="center"/>
    </xf>
    <xf numFmtId="0" fontId="2" fillId="0" borderId="0"/>
    <xf numFmtId="0" fontId="67" fillId="0" borderId="0"/>
    <xf numFmtId="0" fontId="67" fillId="0" borderId="0"/>
    <xf numFmtId="353" fontId="78" fillId="0" borderId="52">
      <alignment horizontal="right" vertical="center"/>
    </xf>
    <xf numFmtId="353" fontId="78" fillId="0" borderId="52">
      <alignment horizontal="right" vertical="center"/>
    </xf>
    <xf numFmtId="0" fontId="67" fillId="0" borderId="0"/>
    <xf numFmtId="0" fontId="67" fillId="0" borderId="0"/>
    <xf numFmtId="353" fontId="78" fillId="0" borderId="52">
      <alignment horizontal="right" vertical="center"/>
    </xf>
    <xf numFmtId="0" fontId="2" fillId="0" borderId="0"/>
    <xf numFmtId="0" fontId="67" fillId="0" borderId="0"/>
    <xf numFmtId="0" fontId="67" fillId="0" borderId="0"/>
    <xf numFmtId="353" fontId="78" fillId="0" borderId="52">
      <alignment horizontal="right" vertical="center"/>
    </xf>
    <xf numFmtId="353" fontId="78" fillId="0" borderId="52">
      <alignment horizontal="right" vertical="center"/>
    </xf>
    <xf numFmtId="0" fontId="67" fillId="0" borderId="0"/>
    <xf numFmtId="0" fontId="67" fillId="0" borderId="0"/>
    <xf numFmtId="353" fontId="78" fillId="0" borderId="52">
      <alignment horizontal="right" vertical="center"/>
    </xf>
    <xf numFmtId="0" fontId="2" fillId="0" borderId="0"/>
    <xf numFmtId="353" fontId="78" fillId="0" borderId="52">
      <alignment horizontal="right" vertical="center"/>
    </xf>
    <xf numFmtId="0" fontId="67" fillId="0" borderId="0"/>
    <xf numFmtId="0" fontId="67" fillId="0" borderId="0"/>
    <xf numFmtId="353" fontId="78" fillId="0" borderId="52">
      <alignment horizontal="right" vertical="center"/>
    </xf>
    <xf numFmtId="0" fontId="2" fillId="0" borderId="0"/>
    <xf numFmtId="0" fontId="67" fillId="0" borderId="0"/>
    <xf numFmtId="0" fontId="67" fillId="0" borderId="0"/>
    <xf numFmtId="339" fontId="90" fillId="0" borderId="52">
      <alignment horizontal="right" vertical="center"/>
    </xf>
    <xf numFmtId="0" fontId="67" fillId="0" borderId="0"/>
    <xf numFmtId="0" fontId="67" fillId="0" borderId="0"/>
    <xf numFmtId="339" fontId="90" fillId="0" borderId="52">
      <alignment horizontal="right" vertical="center"/>
    </xf>
    <xf numFmtId="339" fontId="90" fillId="0" borderId="52">
      <alignment horizontal="right" vertical="center"/>
    </xf>
    <xf numFmtId="339" fontId="90" fillId="0" borderId="52">
      <alignment horizontal="right" vertical="center"/>
    </xf>
    <xf numFmtId="0" fontId="2" fillId="0" borderId="0"/>
    <xf numFmtId="0" fontId="67" fillId="0" borderId="0"/>
    <xf numFmtId="0" fontId="67" fillId="0" borderId="0"/>
    <xf numFmtId="366" fontId="334" fillId="0" borderId="52">
      <alignment horizontal="right" vertical="center"/>
    </xf>
    <xf numFmtId="0" fontId="67" fillId="0" borderId="0"/>
    <xf numFmtId="0" fontId="67" fillId="0" borderId="0"/>
    <xf numFmtId="366" fontId="334" fillId="0" borderId="52">
      <alignment horizontal="right" vertical="center"/>
    </xf>
    <xf numFmtId="0" fontId="2" fillId="0" borderId="0"/>
    <xf numFmtId="0" fontId="335" fillId="0" borderId="0">
      <alignment horizontal="centerContinuous"/>
    </xf>
    <xf numFmtId="0" fontId="335" fillId="0" borderId="0">
      <alignment horizontal="centerContinuous"/>
    </xf>
    <xf numFmtId="0" fontId="67" fillId="0" borderId="0"/>
    <xf numFmtId="0" fontId="67" fillId="0" borderId="0"/>
    <xf numFmtId="0" fontId="2" fillId="0" borderId="0"/>
    <xf numFmtId="253" fontId="189" fillId="0" borderId="22">
      <protection hidden="1"/>
    </xf>
    <xf numFmtId="0" fontId="67" fillId="0" borderId="0"/>
    <xf numFmtId="0" fontId="67" fillId="0" borderId="0"/>
    <xf numFmtId="0" fontId="2" fillId="0" borderId="0"/>
    <xf numFmtId="49" fontId="91" fillId="0" borderId="0" applyFill="0" applyBorder="0" applyAlignment="0"/>
    <xf numFmtId="0" fontId="67" fillId="0" borderId="0"/>
    <xf numFmtId="0" fontId="67" fillId="0" borderId="0"/>
    <xf numFmtId="0" fontId="2" fillId="0" borderId="0"/>
    <xf numFmtId="0" fontId="67" fillId="0" borderId="0"/>
    <xf numFmtId="0" fontId="67" fillId="0" borderId="0"/>
    <xf numFmtId="0" fontId="2" fillId="0" borderId="0" applyFill="0" applyBorder="0" applyAlignment="0"/>
    <xf numFmtId="0" fontId="2" fillId="0" borderId="0" applyFill="0" applyBorder="0" applyAlignment="0"/>
    <xf numFmtId="0" fontId="67" fillId="0" borderId="0"/>
    <xf numFmtId="0" fontId="67" fillId="0" borderId="0"/>
    <xf numFmtId="0" fontId="2" fillId="0" borderId="0"/>
    <xf numFmtId="0" fontId="67" fillId="0" borderId="0"/>
    <xf numFmtId="0" fontId="67" fillId="0" borderId="0"/>
    <xf numFmtId="364" fontId="2" fillId="0" borderId="0" applyFill="0" applyBorder="0" applyAlignment="0"/>
    <xf numFmtId="364" fontId="2" fillId="0" borderId="0" applyFill="0" applyBorder="0" applyAlignment="0"/>
    <xf numFmtId="0" fontId="67" fillId="0" borderId="0"/>
    <xf numFmtId="0" fontId="67" fillId="0" borderId="0"/>
    <xf numFmtId="0" fontId="2" fillId="0" borderId="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0" fontId="67" fillId="0" borderId="0"/>
    <xf numFmtId="0" fontId="67" fillId="0" borderId="0"/>
    <xf numFmtId="0" fontId="67" fillId="0" borderId="0"/>
    <xf numFmtId="0" fontId="67" fillId="0" borderId="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67" fillId="0" borderId="0"/>
    <xf numFmtId="0" fontId="67" fillId="0" borderId="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0" fontId="67" fillId="0" borderId="0"/>
    <xf numFmtId="0" fontId="67" fillId="0" borderId="0"/>
    <xf numFmtId="0" fontId="67" fillId="0" borderId="0"/>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0" fontId="67" fillId="0" borderId="0"/>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0" fontId="90" fillId="0" borderId="0" applyNumberFormat="0" applyFill="0" applyBorder="0" applyAlignment="0" applyProtection="0"/>
    <xf numFmtId="223" fontId="90" fillId="0" borderId="52">
      <alignment horizontal="center"/>
    </xf>
    <xf numFmtId="0" fontId="90" fillId="0" borderId="0" applyNumberFormat="0" applyFill="0" applyBorder="0" applyAlignment="0" applyProtection="0"/>
    <xf numFmtId="0" fontId="67" fillId="0" borderId="0"/>
    <xf numFmtId="0" fontId="90" fillId="0" borderId="0" applyNumberFormat="0" applyFill="0" applyBorder="0" applyAlignment="0" applyProtection="0"/>
    <xf numFmtId="0" fontId="67" fillId="0" borderId="0"/>
    <xf numFmtId="0" fontId="2" fillId="0" borderId="0"/>
    <xf numFmtId="0" fontId="90" fillId="0" borderId="0" applyNumberFormat="0" applyFill="0" applyBorder="0" applyAlignment="0" applyProtection="0"/>
    <xf numFmtId="0" fontId="67" fillId="0" borderId="0"/>
    <xf numFmtId="0" fontId="67" fillId="0" borderId="0"/>
    <xf numFmtId="0" fontId="2" fillId="0" borderId="0"/>
    <xf numFmtId="0" fontId="90" fillId="0" borderId="0" applyNumberFormat="0" applyFill="0" applyBorder="0" applyAlignment="0" applyProtection="0"/>
    <xf numFmtId="0" fontId="2" fillId="0" borderId="0"/>
    <xf numFmtId="367" fontId="336" fillId="0" borderId="0" applyNumberFormat="0" applyFont="0" applyFill="0" applyBorder="0" applyAlignment="0">
      <alignment horizontal="centerContinuous"/>
    </xf>
    <xf numFmtId="0" fontId="67" fillId="0" borderId="0"/>
    <xf numFmtId="0" fontId="67" fillId="0" borderId="0"/>
    <xf numFmtId="0" fontId="2" fillId="0" borderId="0"/>
    <xf numFmtId="0" fontId="67" fillId="0" borderId="0"/>
    <xf numFmtId="0" fontId="67" fillId="0" borderId="0"/>
    <xf numFmtId="0" fontId="286" fillId="0" borderId="0">
      <alignment vertical="center" wrapText="1"/>
      <protection locked="0"/>
    </xf>
    <xf numFmtId="0" fontId="286" fillId="0" borderId="0">
      <alignment vertical="center" wrapText="1"/>
      <protection locked="0"/>
    </xf>
    <xf numFmtId="0" fontId="67" fillId="0" borderId="0"/>
    <xf numFmtId="0" fontId="67" fillId="0" borderId="0"/>
    <xf numFmtId="0" fontId="2" fillId="0" borderId="0"/>
    <xf numFmtId="0" fontId="67" fillId="0" borderId="0"/>
    <xf numFmtId="0" fontId="67" fillId="0" borderId="0"/>
    <xf numFmtId="0" fontId="90" fillId="0" borderId="0" applyNumberFormat="0" applyFill="0" applyBorder="0" applyAlignment="0" applyProtection="0"/>
    <xf numFmtId="0" fontId="67" fillId="0" borderId="0"/>
    <xf numFmtId="0" fontId="2" fillId="0" borderId="0"/>
    <xf numFmtId="0" fontId="337" fillId="0" borderId="71"/>
    <xf numFmtId="0" fontId="67" fillId="0" borderId="0"/>
    <xf numFmtId="0" fontId="67" fillId="0" borderId="0"/>
    <xf numFmtId="0" fontId="2" fillId="0" borderId="0"/>
    <xf numFmtId="0" fontId="337" fillId="0" borderId="71"/>
    <xf numFmtId="0" fontId="67" fillId="0" borderId="0"/>
    <xf numFmtId="0" fontId="67" fillId="0" borderId="0"/>
    <xf numFmtId="0" fontId="2" fillId="0" borderId="0"/>
    <xf numFmtId="0" fontId="2" fillId="0" borderId="0"/>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67" fillId="0" borderId="0"/>
    <xf numFmtId="0" fontId="67" fillId="0" borderId="0"/>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215" fillId="0" borderId="71"/>
    <xf numFmtId="0" fontId="67" fillId="0" borderId="0"/>
    <xf numFmtId="0" fontId="67" fillId="0" borderId="0"/>
    <xf numFmtId="0" fontId="215" fillId="0" borderId="71"/>
    <xf numFmtId="0" fontId="215" fillId="0" borderId="71"/>
    <xf numFmtId="0" fontId="215" fillId="0" borderId="71"/>
    <xf numFmtId="0" fontId="215" fillId="0" borderId="71"/>
    <xf numFmtId="0" fontId="215" fillId="0" borderId="71"/>
    <xf numFmtId="0" fontId="215" fillId="0" borderId="71"/>
    <xf numFmtId="0" fontId="2" fillId="0" borderId="0"/>
    <xf numFmtId="0" fontId="337" fillId="0" borderId="71"/>
    <xf numFmtId="0" fontId="67" fillId="0" borderId="0"/>
    <xf numFmtId="0" fontId="67" fillId="0" borderId="0"/>
    <xf numFmtId="0" fontId="2" fillId="0" borderId="0"/>
    <xf numFmtId="0" fontId="2" fillId="0" borderId="0"/>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67" fillId="0" borderId="0"/>
    <xf numFmtId="0" fontId="67" fillId="0" borderId="0"/>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337" fillId="0" borderId="71"/>
    <xf numFmtId="0" fontId="67" fillId="0" borderId="0"/>
    <xf numFmtId="0" fontId="67" fillId="0" borderId="0"/>
    <xf numFmtId="0" fontId="337" fillId="0" borderId="71"/>
    <xf numFmtId="0" fontId="337" fillId="0" borderId="71"/>
    <xf numFmtId="0" fontId="337" fillId="0" borderId="71"/>
    <xf numFmtId="0" fontId="337" fillId="0" borderId="71"/>
    <xf numFmtId="0" fontId="337" fillId="0" borderId="71"/>
    <xf numFmtId="0" fontId="337" fillId="0" borderId="71"/>
    <xf numFmtId="0" fontId="2" fillId="0" borderId="0"/>
    <xf numFmtId="0" fontId="337" fillId="0" borderId="72"/>
    <xf numFmtId="0" fontId="67" fillId="0" borderId="0"/>
    <xf numFmtId="0" fontId="67" fillId="0" borderId="0"/>
    <xf numFmtId="0" fontId="2" fillId="0" borderId="0"/>
    <xf numFmtId="0" fontId="2" fillId="0" borderId="0"/>
    <xf numFmtId="0" fontId="67" fillId="0" borderId="0"/>
    <xf numFmtId="0" fontId="67" fillId="0" borderId="0"/>
    <xf numFmtId="0" fontId="90" fillId="0" borderId="0" applyNumberForma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 fillId="0" borderId="0"/>
    <xf numFmtId="0" fontId="90" fillId="0" borderId="0" applyNumberFormat="0" applyFill="0" applyBorder="0" applyAlignment="0" applyProtection="0"/>
    <xf numFmtId="0" fontId="2" fillId="0" borderId="0"/>
    <xf numFmtId="0" fontId="2"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7" fillId="0" borderId="0"/>
    <xf numFmtId="0" fontId="67" fillId="0" borderId="0"/>
    <xf numFmtId="0" fontId="90" fillId="0" borderId="0" applyNumberFormat="0" applyFill="0" applyBorder="0" applyAlignment="0" applyProtection="0"/>
    <xf numFmtId="0" fontId="67" fillId="0" borderId="0"/>
    <xf numFmtId="0" fontId="67" fillId="0" borderId="0"/>
    <xf numFmtId="0" fontId="67" fillId="0" borderId="0"/>
    <xf numFmtId="0" fontId="67"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7" fillId="0" borderId="0"/>
    <xf numFmtId="0" fontId="90" fillId="0" borderId="0" applyNumberFormat="0" applyFill="0" applyBorder="0" applyAlignment="0" applyProtection="0"/>
    <xf numFmtId="0" fontId="67" fillId="0" borderId="0"/>
    <xf numFmtId="0" fontId="67" fillId="0" borderId="0"/>
    <xf numFmtId="0" fontId="67" fillId="0" borderId="0"/>
    <xf numFmtId="0" fontId="67"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7" fillId="0" borderId="0"/>
    <xf numFmtId="0" fontId="67"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7" fillId="0" borderId="0"/>
    <xf numFmtId="0" fontId="67"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xf numFmtId="0" fontId="67" fillId="0" borderId="0"/>
    <xf numFmtId="0" fontId="67" fillId="0" borderId="0"/>
    <xf numFmtId="0" fontId="90" fillId="0" borderId="0" applyNumberFormat="0" applyFill="0" applyBorder="0" applyAlignment="0" applyProtection="0"/>
    <xf numFmtId="0" fontId="67" fillId="0" borderId="0"/>
    <xf numFmtId="0" fontId="67" fillId="0" borderId="0"/>
    <xf numFmtId="0" fontId="2" fillId="0" borderId="0"/>
    <xf numFmtId="0" fontId="67" fillId="0" borderId="0"/>
    <xf numFmtId="0" fontId="67" fillId="0" borderId="0"/>
    <xf numFmtId="0" fontId="90" fillId="0" borderId="0" applyNumberFormat="0" applyFill="0" applyBorder="0" applyAlignment="0" applyProtection="0"/>
    <xf numFmtId="0" fontId="67" fillId="0" borderId="0"/>
    <xf numFmtId="0" fontId="67"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67" fillId="0" borderId="0"/>
    <xf numFmtId="0" fontId="67" fillId="0" borderId="0"/>
    <xf numFmtId="0" fontId="2" fillId="0" borderId="0" applyNumberFormat="0" applyFill="0" applyBorder="0" applyAlignment="0" applyProtection="0"/>
    <xf numFmtId="0" fontId="2" fillId="0" borderId="0" applyNumberFormat="0" applyFill="0" applyBorder="0" applyAlignment="0" applyProtection="0"/>
    <xf numFmtId="0" fontId="67" fillId="0" borderId="0"/>
    <xf numFmtId="0" fontId="6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6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88" fillId="0" borderId="0" applyNumberFormat="0" applyFill="0" applyBorder="0" applyAlignment="0" applyProtection="0"/>
    <xf numFmtId="0" fontId="67" fillId="0" borderId="0"/>
    <xf numFmtId="0" fontId="67" fillId="0" borderId="0"/>
    <xf numFmtId="0" fontId="2" fillId="0" borderId="0"/>
    <xf numFmtId="0" fontId="79" fillId="0" borderId="30" applyNumberFormat="0" applyBorder="0" applyAlignment="0"/>
    <xf numFmtId="0" fontId="67" fillId="0" borderId="0"/>
    <xf numFmtId="0" fontId="67" fillId="0" borderId="0"/>
    <xf numFmtId="0" fontId="2" fillId="0" borderId="0"/>
    <xf numFmtId="0" fontId="338" fillId="0" borderId="2" applyNumberFormat="0" applyBorder="0" applyAlignment="0">
      <alignment horizontal="center"/>
    </xf>
    <xf numFmtId="0" fontId="67" fillId="0" borderId="0"/>
    <xf numFmtId="0" fontId="67" fillId="0" borderId="0"/>
    <xf numFmtId="0" fontId="67" fillId="0" borderId="0"/>
    <xf numFmtId="0" fontId="67" fillId="0" borderId="0"/>
    <xf numFmtId="0" fontId="2" fillId="0" borderId="0"/>
    <xf numFmtId="3" fontId="339" fillId="0" borderId="17" applyNumberFormat="0" applyBorder="0" applyAlignment="0"/>
    <xf numFmtId="0" fontId="67" fillId="0" borderId="0"/>
    <xf numFmtId="0" fontId="67" fillId="0" borderId="0"/>
    <xf numFmtId="0" fontId="2" fillId="0" borderId="0"/>
    <xf numFmtId="0" fontId="340" fillId="0" borderId="0" applyFont="0">
      <alignment horizontal="centerContinuous"/>
    </xf>
    <xf numFmtId="0" fontId="67" fillId="0" borderId="0"/>
    <xf numFmtId="0" fontId="67" fillId="0" borderId="0"/>
    <xf numFmtId="0" fontId="2" fillId="0" borderId="0"/>
    <xf numFmtId="49" fontId="341" fillId="0" borderId="0">
      <alignment horizontal="justify" vertical="center" wrapText="1"/>
    </xf>
    <xf numFmtId="0" fontId="67" fillId="0" borderId="0"/>
    <xf numFmtId="0" fontId="67" fillId="0" borderId="0"/>
    <xf numFmtId="0" fontId="2" fillId="0" borderId="0"/>
    <xf numFmtId="0" fontId="342" fillId="0" borderId="30">
      <alignment horizontal="center" vertical="center" wrapText="1"/>
    </xf>
    <xf numFmtId="0" fontId="67" fillId="0" borderId="0"/>
    <xf numFmtId="0" fontId="67" fillId="0" borderId="0"/>
    <xf numFmtId="0" fontId="2" fillId="0" borderId="0"/>
    <xf numFmtId="0" fontId="2" fillId="0" borderId="0"/>
    <xf numFmtId="40" fontId="63" fillId="0" borderId="0"/>
    <xf numFmtId="0" fontId="67" fillId="0" borderId="0"/>
    <xf numFmtId="0" fontId="67" fillId="0" borderId="0"/>
    <xf numFmtId="0" fontId="2" fillId="0" borderId="0"/>
    <xf numFmtId="0" fontId="343" fillId="0" borderId="30"/>
    <xf numFmtId="0" fontId="67" fillId="0" borderId="0"/>
    <xf numFmtId="0" fontId="67" fillId="0" borderId="0"/>
    <xf numFmtId="0" fontId="2" fillId="0" borderId="0"/>
    <xf numFmtId="3" fontId="344" fillId="0" borderId="0" applyNumberFormat="0" applyFill="0" applyBorder="0" applyAlignment="0" applyProtection="0">
      <alignment horizontal="center" wrapText="1"/>
    </xf>
    <xf numFmtId="0" fontId="67" fillId="0" borderId="0"/>
    <xf numFmtId="0" fontId="67" fillId="0" borderId="0"/>
    <xf numFmtId="0" fontId="2" fillId="0" borderId="0"/>
    <xf numFmtId="0" fontId="345" fillId="0" borderId="9" applyBorder="0" applyAlignment="0">
      <alignment horizontal="center" vertical="center"/>
    </xf>
    <xf numFmtId="0" fontId="67" fillId="0" borderId="0"/>
    <xf numFmtId="0" fontId="67" fillId="0" borderId="0"/>
    <xf numFmtId="0" fontId="2" fillId="0" borderId="0"/>
    <xf numFmtId="0" fontId="346" fillId="0" borderId="0" applyNumberFormat="0" applyFill="0" applyBorder="0" applyAlignment="0" applyProtection="0">
      <alignment horizontal="centerContinuous"/>
    </xf>
    <xf numFmtId="0" fontId="67" fillId="0" borderId="0"/>
    <xf numFmtId="0" fontId="67" fillId="0" borderId="0"/>
    <xf numFmtId="0" fontId="2" fillId="0" borderId="0"/>
    <xf numFmtId="0" fontId="222" fillId="0" borderId="73" applyNumberFormat="0" applyFill="0" applyBorder="0" applyAlignment="0" applyProtection="0">
      <alignment horizontal="center" vertical="center" wrapText="1"/>
    </xf>
    <xf numFmtId="0" fontId="67" fillId="0" borderId="0"/>
    <xf numFmtId="0" fontId="67" fillId="0" borderId="0"/>
    <xf numFmtId="0" fontId="347" fillId="0" borderId="0" applyNumberFormat="0" applyFill="0" applyBorder="0" applyAlignment="0" applyProtection="0"/>
    <xf numFmtId="0" fontId="67" fillId="0" borderId="0"/>
    <xf numFmtId="0" fontId="347" fillId="0" borderId="0" applyNumberFormat="0" applyFill="0" applyBorder="0" applyAlignment="0" applyProtection="0"/>
    <xf numFmtId="0" fontId="67" fillId="0" borderId="0"/>
    <xf numFmtId="0" fontId="347" fillId="0" borderId="0" applyNumberFormat="0" applyFill="0" applyBorder="0" applyAlignment="0" applyProtection="0"/>
    <xf numFmtId="0" fontId="348" fillId="0" borderId="0" applyNumberFormat="0" applyFill="0" applyBorder="0" applyAlignment="0" applyProtection="0"/>
    <xf numFmtId="0" fontId="2" fillId="0" borderId="0"/>
    <xf numFmtId="4" fontId="349" fillId="0" borderId="0">
      <alignment horizontal="left" indent="1"/>
    </xf>
    <xf numFmtId="0" fontId="67" fillId="0" borderId="0"/>
    <xf numFmtId="0" fontId="67" fillId="0" borderId="0"/>
    <xf numFmtId="3" fontId="350" fillId="0" borderId="55" applyNumberFormat="0" applyAlignment="0">
      <alignment horizontal="center" vertical="center"/>
    </xf>
    <xf numFmtId="3" fontId="351" fillId="0" borderId="30" applyNumberFormat="0" applyAlignment="0">
      <alignment horizontal="left" wrapText="1"/>
    </xf>
    <xf numFmtId="0" fontId="2" fillId="0" borderId="0"/>
    <xf numFmtId="0" fontId="352" fillId="0" borderId="74" applyNumberFormat="0" applyBorder="0" applyAlignment="0">
      <alignment vertical="center"/>
    </xf>
    <xf numFmtId="0" fontId="67" fillId="0" borderId="0"/>
    <xf numFmtId="0" fontId="67" fillId="0" borderId="0"/>
    <xf numFmtId="0" fontId="353" fillId="0" borderId="75" applyNumberFormat="0" applyFill="0" applyAlignment="0" applyProtection="0"/>
    <xf numFmtId="0" fontId="67" fillId="0" borderId="0"/>
    <xf numFmtId="0" fontId="67" fillId="0" borderId="0"/>
    <xf numFmtId="0" fontId="353" fillId="0" borderId="75" applyNumberFormat="0" applyFill="0" applyAlignment="0" applyProtection="0"/>
    <xf numFmtId="0" fontId="2" fillId="0" borderId="28" applyNumberFormat="0" applyFont="0" applyFill="0" applyAlignment="0" applyProtection="0"/>
    <xf numFmtId="0" fontId="2" fillId="0" borderId="28" applyNumberFormat="0" applyFont="0" applyFill="0" applyAlignment="0" applyProtection="0"/>
    <xf numFmtId="0" fontId="67" fillId="0" borderId="0"/>
    <xf numFmtId="0" fontId="67" fillId="0" borderId="0"/>
    <xf numFmtId="0" fontId="2" fillId="0" borderId="28" applyNumberFormat="0" applyFont="0" applyFill="0" applyAlignment="0" applyProtection="0"/>
    <xf numFmtId="0" fontId="2" fillId="0" borderId="0"/>
    <xf numFmtId="0" fontId="272" fillId="0" borderId="76" applyNumberFormat="0" applyAlignment="0">
      <alignment horizontal="center"/>
    </xf>
    <xf numFmtId="0" fontId="67" fillId="0" borderId="0"/>
    <xf numFmtId="0" fontId="67" fillId="0" borderId="0"/>
    <xf numFmtId="0" fontId="2" fillId="0" borderId="0"/>
    <xf numFmtId="0" fontId="67" fillId="0" borderId="0"/>
    <xf numFmtId="0" fontId="67" fillId="0" borderId="0"/>
    <xf numFmtId="0" fontId="2" fillId="0" borderId="0"/>
    <xf numFmtId="0" fontId="2" fillId="0" borderId="0"/>
    <xf numFmtId="0" fontId="67" fillId="0" borderId="0"/>
    <xf numFmtId="0" fontId="67" fillId="0" borderId="0"/>
    <xf numFmtId="0" fontId="2" fillId="0" borderId="0"/>
    <xf numFmtId="0" fontId="343" fillId="0" borderId="77">
      <alignment horizontal="center"/>
    </xf>
    <xf numFmtId="0" fontId="67" fillId="0" borderId="0"/>
    <xf numFmtId="0" fontId="67" fillId="0" borderId="0"/>
    <xf numFmtId="0" fontId="2" fillId="0" borderId="0"/>
    <xf numFmtId="0" fontId="2" fillId="0" borderId="0"/>
    <xf numFmtId="0" fontId="2" fillId="0" borderId="0"/>
    <xf numFmtId="0" fontId="67" fillId="0" borderId="0"/>
    <xf numFmtId="0" fontId="67" fillId="0" borderId="0"/>
    <xf numFmtId="368" fontId="2" fillId="0" borderId="78" applyFont="0" applyFill="0" applyBorder="0" applyProtection="0">
      <alignment horizontal="center"/>
      <protection locked="0"/>
    </xf>
    <xf numFmtId="368" fontId="2" fillId="0" borderId="78" applyFont="0" applyFill="0" applyBorder="0" applyProtection="0">
      <alignment horizontal="center"/>
      <protection locked="0"/>
    </xf>
    <xf numFmtId="0" fontId="67" fillId="0" borderId="0"/>
    <xf numFmtId="0" fontId="67" fillId="0" borderId="0"/>
    <xf numFmtId="0" fontId="2" fillId="0" borderId="0"/>
    <xf numFmtId="0" fontId="67" fillId="0" borderId="0"/>
    <xf numFmtId="0" fontId="67" fillId="0" borderId="0"/>
    <xf numFmtId="369" fontId="165" fillId="0" borderId="79" applyFont="0" applyFill="0" applyBorder="0" applyProtection="0">
      <alignment horizontal="center"/>
    </xf>
    <xf numFmtId="0" fontId="67" fillId="0" borderId="0"/>
    <xf numFmtId="0" fontId="67" fillId="0" borderId="0"/>
    <xf numFmtId="0" fontId="2" fillId="0" borderId="0"/>
    <xf numFmtId="0" fontId="67" fillId="0" borderId="0"/>
    <xf numFmtId="0" fontId="67" fillId="0" borderId="0"/>
    <xf numFmtId="38" fontId="2" fillId="0" borderId="21" applyFont="0" applyFill="0" applyBorder="0" applyAlignment="0" applyProtection="0">
      <protection locked="0"/>
    </xf>
    <xf numFmtId="38" fontId="2" fillId="0" borderId="21" applyFont="0" applyFill="0" applyBorder="0" applyAlignment="0" applyProtection="0">
      <protection locked="0"/>
    </xf>
    <xf numFmtId="0" fontId="67" fillId="0" borderId="0"/>
    <xf numFmtId="0" fontId="67" fillId="0" borderId="0"/>
    <xf numFmtId="0" fontId="2" fillId="0" borderId="0"/>
    <xf numFmtId="0" fontId="67" fillId="0" borderId="0"/>
    <xf numFmtId="0" fontId="67" fillId="0" borderId="0"/>
    <xf numFmtId="15" fontId="2" fillId="0" borderId="21" applyFont="0" applyFill="0" applyBorder="0" applyProtection="0">
      <alignment horizontal="center"/>
      <protection locked="0"/>
    </xf>
    <xf numFmtId="15" fontId="2" fillId="0" borderId="21" applyFont="0" applyFill="0" applyBorder="0" applyProtection="0">
      <alignment horizontal="center"/>
      <protection locked="0"/>
    </xf>
    <xf numFmtId="0" fontId="67" fillId="0" borderId="0"/>
    <xf numFmtId="0" fontId="67" fillId="0" borderId="0"/>
    <xf numFmtId="0" fontId="2" fillId="0" borderId="0"/>
    <xf numFmtId="0" fontId="67" fillId="0" borderId="0"/>
    <xf numFmtId="0" fontId="67" fillId="0" borderId="0"/>
    <xf numFmtId="10" fontId="2" fillId="0" borderId="21" applyFont="0" applyFill="0" applyBorder="0" applyProtection="0">
      <alignment horizontal="center"/>
      <protection locked="0"/>
    </xf>
    <xf numFmtId="10" fontId="2" fillId="0" borderId="21" applyFont="0" applyFill="0" applyBorder="0" applyProtection="0">
      <alignment horizontal="center"/>
      <protection locked="0"/>
    </xf>
    <xf numFmtId="0" fontId="67" fillId="0" borderId="0"/>
    <xf numFmtId="0" fontId="67" fillId="0" borderId="0"/>
    <xf numFmtId="0" fontId="2" fillId="0" borderId="0"/>
    <xf numFmtId="0" fontId="67" fillId="0" borderId="0"/>
    <xf numFmtId="0" fontId="67" fillId="0" borderId="0"/>
    <xf numFmtId="43" fontId="62" fillId="0" borderId="0" applyFont="0" applyFill="0" applyBorder="0" applyAlignment="0" applyProtection="0"/>
  </cellStyleXfs>
  <cellXfs count="1140">
    <xf numFmtId="0" fontId="0" fillId="0" borderId="0" xfId="0"/>
    <xf numFmtId="164" fontId="3" fillId="0" borderId="3" xfId="1" quotePrefix="1" applyNumberFormat="1" applyFont="1" applyFill="1" applyBorder="1" applyAlignment="1">
      <alignment horizontal="center" vertical="center" wrapText="1"/>
    </xf>
    <xf numFmtId="164" fontId="3" fillId="0" borderId="3" xfId="7" applyNumberFormat="1" applyFont="1" applyFill="1" applyBorder="1" applyAlignment="1">
      <alignment horizontal="center" vertical="center" wrapText="1"/>
    </xf>
    <xf numFmtId="164" fontId="5" fillId="0" borderId="3" xfId="7" applyNumberFormat="1" applyFont="1" applyFill="1" applyBorder="1" applyAlignment="1">
      <alignment horizontal="center" vertical="center" wrapText="1"/>
    </xf>
    <xf numFmtId="164" fontId="5" fillId="0" borderId="3" xfId="7" applyNumberFormat="1" applyFont="1" applyFill="1" applyBorder="1" applyAlignment="1">
      <alignment horizontal="right" vertical="center" wrapText="1"/>
    </xf>
    <xf numFmtId="3" fontId="3" fillId="0" borderId="3" xfId="28" applyNumberFormat="1" applyFont="1" applyFill="1" applyBorder="1" applyAlignment="1">
      <alignment horizontal="right" vertical="center"/>
    </xf>
    <xf numFmtId="3" fontId="3" fillId="0" borderId="3" xfId="1" quotePrefix="1" applyNumberFormat="1" applyFont="1" applyFill="1" applyBorder="1" applyAlignment="1">
      <alignment horizontal="right" vertical="center" wrapText="1"/>
    </xf>
    <xf numFmtId="3" fontId="3" fillId="0" borderId="3" xfId="1" applyNumberFormat="1" applyFont="1" applyFill="1" applyBorder="1" applyAlignment="1">
      <alignment horizontal="right" vertical="center" wrapText="1"/>
    </xf>
    <xf numFmtId="3" fontId="5" fillId="0" borderId="3" xfId="1" quotePrefix="1" applyNumberFormat="1" applyFont="1" applyFill="1" applyBorder="1" applyAlignment="1">
      <alignment horizontal="right" vertical="center" wrapText="1"/>
    </xf>
    <xf numFmtId="3" fontId="5" fillId="0" borderId="3" xfId="1" applyNumberFormat="1" applyFont="1" applyFill="1" applyBorder="1" applyAlignment="1">
      <alignment horizontal="right" vertical="center" wrapText="1"/>
    </xf>
    <xf numFmtId="3" fontId="12" fillId="0" borderId="3" xfId="1" quotePrefix="1" applyNumberFormat="1" applyFont="1" applyFill="1" applyBorder="1" applyAlignment="1">
      <alignment horizontal="right" vertical="center" wrapText="1"/>
    </xf>
    <xf numFmtId="3" fontId="14" fillId="0" borderId="3" xfId="1" applyNumberFormat="1" applyFont="1" applyFill="1" applyBorder="1" applyAlignment="1">
      <alignment horizontal="right" vertical="center" wrapText="1"/>
    </xf>
    <xf numFmtId="3" fontId="7" fillId="0" borderId="3" xfId="1" applyNumberFormat="1" applyFont="1" applyFill="1" applyBorder="1" applyAlignment="1">
      <alignment horizontal="right" vertical="center" wrapText="1"/>
    </xf>
    <xf numFmtId="3" fontId="7" fillId="0" borderId="3" xfId="1" applyNumberFormat="1" applyFont="1" applyFill="1" applyBorder="1" applyAlignment="1">
      <alignment horizontal="right" vertical="center"/>
    </xf>
    <xf numFmtId="3" fontId="3" fillId="0" borderId="3" xfId="1" applyNumberFormat="1" applyFont="1" applyFill="1" applyBorder="1" applyAlignment="1">
      <alignment horizontal="right" vertical="center"/>
    </xf>
    <xf numFmtId="0" fontId="10" fillId="0" borderId="0" xfId="0" applyFont="1"/>
    <xf numFmtId="49" fontId="5" fillId="0" borderId="3" xfId="2" applyNumberFormat="1" applyFont="1" applyBorder="1" applyAlignment="1">
      <alignment horizontal="center" vertical="center" wrapText="1"/>
    </xf>
    <xf numFmtId="3" fontId="5" fillId="0" borderId="3" xfId="2" quotePrefix="1" applyNumberFormat="1" applyFont="1" applyBorder="1" applyAlignment="1">
      <alignment horizontal="center" vertical="center" wrapText="1"/>
    </xf>
    <xf numFmtId="0" fontId="3" fillId="0" borderId="0" xfId="0" applyFont="1"/>
    <xf numFmtId="49" fontId="3" fillId="0" borderId="3" xfId="2" applyNumberFormat="1" applyFont="1" applyBorder="1" applyAlignment="1">
      <alignment horizontal="center" vertical="center" wrapText="1"/>
    </xf>
    <xf numFmtId="3" fontId="3" fillId="0" borderId="3" xfId="2" quotePrefix="1" applyNumberFormat="1" applyFont="1" applyBorder="1" applyAlignment="1">
      <alignment horizontal="center" vertical="center" wrapText="1"/>
    </xf>
    <xf numFmtId="49" fontId="5" fillId="0" borderId="3" xfId="0" quotePrefix="1" applyNumberFormat="1" applyFont="1" applyBorder="1" applyAlignment="1">
      <alignment vertical="center" wrapText="1"/>
    </xf>
    <xf numFmtId="0" fontId="5" fillId="0" borderId="3" xfId="0" applyFont="1" applyBorder="1" applyAlignment="1">
      <alignment horizontal="center" vertical="center" wrapText="1"/>
    </xf>
    <xf numFmtId="0" fontId="5" fillId="0" borderId="0" xfId="0" applyFont="1"/>
    <xf numFmtId="1" fontId="5" fillId="0" borderId="3" xfId="2" applyNumberFormat="1" applyFont="1" applyBorder="1" applyAlignment="1">
      <alignment horizontal="center" vertical="center"/>
    </xf>
    <xf numFmtId="49" fontId="5" fillId="0" borderId="3" xfId="8" applyNumberFormat="1"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49" fontId="3" fillId="0" borderId="3" xfId="27" applyNumberFormat="1" applyFont="1" applyBorder="1" applyAlignment="1">
      <alignment horizontal="left" vertical="center" wrapText="1"/>
    </xf>
    <xf numFmtId="49" fontId="3" fillId="0" borderId="3" xfId="27" applyNumberFormat="1" applyFont="1" applyBorder="1" applyAlignment="1">
      <alignment horizontal="center" vertical="center" wrapText="1"/>
    </xf>
    <xf numFmtId="49" fontId="3" fillId="0" borderId="3" xfId="0" applyNumberFormat="1" applyFont="1" applyBorder="1" applyAlignment="1">
      <alignment horizontal="left" vertical="center" wrapText="1"/>
    </xf>
    <xf numFmtId="3" fontId="5" fillId="0" borderId="3" xfId="0" applyNumberFormat="1" applyFont="1" applyBorder="1" applyAlignment="1">
      <alignment horizontal="right" vertical="center"/>
    </xf>
    <xf numFmtId="0" fontId="3" fillId="0" borderId="3" xfId="0" applyFont="1" applyBorder="1" applyAlignment="1">
      <alignment horizontal="center" vertical="center"/>
    </xf>
    <xf numFmtId="3" fontId="3" fillId="0" borderId="3" xfId="0" quotePrefix="1" applyNumberFormat="1" applyFont="1" applyBorder="1" applyAlignment="1">
      <alignment horizontal="center" vertical="center" wrapText="1"/>
    </xf>
    <xf numFmtId="49" fontId="12" fillId="0" borderId="3" xfId="2" applyNumberFormat="1" applyFont="1" applyBorder="1" applyAlignment="1">
      <alignment horizontal="center" vertical="center" wrapText="1"/>
    </xf>
    <xf numFmtId="0" fontId="12" fillId="0" borderId="0" xfId="0" applyFont="1"/>
    <xf numFmtId="0" fontId="4" fillId="0" borderId="0" xfId="0" applyFont="1"/>
    <xf numFmtId="49" fontId="5" fillId="0" borderId="3" xfId="0" quotePrefix="1" applyNumberFormat="1" applyFont="1" applyBorder="1" applyAlignment="1">
      <alignment horizontal="left" vertical="center" wrapText="1"/>
    </xf>
    <xf numFmtId="49" fontId="12" fillId="0" borderId="3" xfId="0" quotePrefix="1" applyNumberFormat="1" applyFont="1" applyBorder="1" applyAlignment="1">
      <alignment horizontal="left" vertical="center" wrapText="1"/>
    </xf>
    <xf numFmtId="3" fontId="12" fillId="0" borderId="3" xfId="2" quotePrefix="1" applyNumberFormat="1" applyFont="1" applyBorder="1" applyAlignment="1">
      <alignment horizontal="center" vertical="center" wrapText="1"/>
    </xf>
    <xf numFmtId="41" fontId="3" fillId="0" borderId="3" xfId="22" applyNumberFormat="1" applyFont="1" applyBorder="1" applyAlignment="1">
      <alignment horizontal="center" vertical="center" wrapText="1" readingOrder="1"/>
    </xf>
    <xf numFmtId="3" fontId="3" fillId="0" borderId="3" xfId="0" applyNumberFormat="1" applyFont="1" applyBorder="1" applyAlignment="1">
      <alignment horizontal="right" vertical="center" wrapText="1"/>
    </xf>
    <xf numFmtId="49" fontId="12" fillId="0" borderId="3" xfId="30" applyNumberFormat="1" applyFont="1" applyBorder="1" applyAlignment="1">
      <alignment vertical="center" wrapText="1"/>
    </xf>
    <xf numFmtId="49" fontId="5" fillId="0" borderId="3" xfId="30" applyNumberFormat="1" applyFont="1" applyBorder="1" applyAlignment="1">
      <alignment vertical="center" wrapText="1"/>
    </xf>
    <xf numFmtId="3" fontId="3" fillId="0" borderId="3" xfId="0" quotePrefix="1" applyNumberFormat="1" applyFont="1" applyBorder="1" applyAlignment="1">
      <alignment horizontal="right" vertical="center" wrapText="1"/>
    </xf>
    <xf numFmtId="49" fontId="5" fillId="0" borderId="3" xfId="30" applyNumberFormat="1" applyFont="1" applyBorder="1" applyAlignment="1">
      <alignment horizontal="left" vertical="center" wrapText="1"/>
    </xf>
    <xf numFmtId="0" fontId="3" fillId="0" borderId="0" xfId="0" applyFont="1" applyAlignment="1">
      <alignment vertical="center"/>
    </xf>
    <xf numFmtId="0" fontId="7" fillId="0" borderId="0" xfId="0" applyFont="1"/>
    <xf numFmtId="0" fontId="7" fillId="0" borderId="0" xfId="0" applyFont="1" applyAlignment="1">
      <alignment vertical="center"/>
    </xf>
    <xf numFmtId="49" fontId="15" fillId="0" borderId="3" xfId="0" applyNumberFormat="1" applyFont="1" applyBorder="1" applyAlignment="1">
      <alignment horizontal="center" vertical="center" wrapText="1"/>
    </xf>
    <xf numFmtId="49" fontId="15" fillId="0" borderId="0" xfId="0" applyNumberFormat="1" applyFont="1"/>
    <xf numFmtId="49" fontId="14" fillId="0" borderId="3" xfId="0" applyNumberFormat="1" applyFont="1" applyBorder="1" applyAlignment="1">
      <alignment horizontal="center" vertical="center" wrapText="1"/>
    </xf>
    <xf numFmtId="3" fontId="14" fillId="0" borderId="3" xfId="0" applyNumberFormat="1" applyFont="1" applyBorder="1" applyAlignment="1">
      <alignment horizontal="right" vertical="center" wrapText="1"/>
    </xf>
    <xf numFmtId="3" fontId="7" fillId="0" borderId="0" xfId="0" applyNumberFormat="1" applyFont="1"/>
    <xf numFmtId="0" fontId="14" fillId="0" borderId="3" xfId="0" applyFont="1" applyBorder="1" applyAlignment="1">
      <alignment horizontal="center" vertical="center"/>
    </xf>
    <xf numFmtId="0" fontId="14" fillId="0" borderId="3" xfId="0" applyFont="1" applyBorder="1" applyAlignment="1">
      <alignment vertical="center" wrapText="1"/>
    </xf>
    <xf numFmtId="3" fontId="14" fillId="0" borderId="3" xfId="0" applyNumberFormat="1" applyFont="1" applyBorder="1" applyAlignment="1">
      <alignment vertical="center" wrapText="1"/>
    </xf>
    <xf numFmtId="49" fontId="14" fillId="0" borderId="3" xfId="0" applyNumberFormat="1" applyFont="1" applyBorder="1" applyAlignment="1">
      <alignment horizontal="center" vertical="center"/>
    </xf>
    <xf numFmtId="49" fontId="14" fillId="0" borderId="3" xfId="0" applyNumberFormat="1" applyFont="1" applyBorder="1" applyAlignment="1">
      <alignment vertical="center" wrapText="1"/>
    </xf>
    <xf numFmtId="0" fontId="14" fillId="0" borderId="3" xfId="0" applyFont="1" applyBorder="1" applyAlignment="1">
      <alignment vertical="center"/>
    </xf>
    <xf numFmtId="1" fontId="7" fillId="0" borderId="3" xfId="0" applyNumberFormat="1" applyFont="1" applyBorder="1" applyAlignment="1">
      <alignment horizontal="center" vertical="center"/>
    </xf>
    <xf numFmtId="49" fontId="7" fillId="0" borderId="3" xfId="0" applyNumberFormat="1" applyFont="1" applyBorder="1" applyAlignment="1">
      <alignment vertical="center"/>
    </xf>
    <xf numFmtId="3" fontId="7" fillId="0" borderId="3" xfId="0" applyNumberFormat="1" applyFont="1" applyBorder="1" applyAlignment="1">
      <alignment vertical="center"/>
    </xf>
    <xf numFmtId="0" fontId="7" fillId="0" borderId="3" xfId="0" applyFont="1" applyBorder="1"/>
    <xf numFmtId="49" fontId="14" fillId="0" borderId="3" xfId="0" applyNumberFormat="1" applyFont="1" applyBorder="1" applyAlignment="1">
      <alignment horizontal="left" vertical="center" wrapText="1"/>
    </xf>
    <xf numFmtId="0" fontId="7" fillId="0" borderId="3" xfId="0" applyFont="1" applyBorder="1" applyAlignment="1">
      <alignment horizontal="center" vertical="center" wrapText="1"/>
    </xf>
    <xf numFmtId="41" fontId="14"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1" fontId="7" fillId="0" borderId="3" xfId="0" applyNumberFormat="1" applyFont="1" applyBorder="1" applyAlignment="1">
      <alignment horizontal="center" vertical="center" wrapText="1"/>
    </xf>
    <xf numFmtId="49" fontId="14" fillId="0" borderId="3" xfId="0" applyNumberFormat="1" applyFont="1" applyBorder="1" applyAlignment="1">
      <alignment vertical="center"/>
    </xf>
    <xf numFmtId="3" fontId="14" fillId="0" borderId="3" xfId="0" applyNumberFormat="1" applyFont="1" applyBorder="1" applyAlignment="1">
      <alignment vertical="center"/>
    </xf>
    <xf numFmtId="49" fontId="13" fillId="0" borderId="0" xfId="0" applyNumberFormat="1" applyFont="1"/>
    <xf numFmtId="49" fontId="13" fillId="0" borderId="3" xfId="0" applyNumberFormat="1" applyFont="1" applyBorder="1" applyAlignment="1">
      <alignment horizontal="center" vertical="center"/>
    </xf>
    <xf numFmtId="49" fontId="13" fillId="0" borderId="3" xfId="0" applyNumberFormat="1" applyFont="1" applyBorder="1" applyAlignment="1">
      <alignment vertical="center" wrapText="1"/>
    </xf>
    <xf numFmtId="3" fontId="13" fillId="0" borderId="3" xfId="0" applyNumberFormat="1" applyFont="1" applyBorder="1" applyAlignment="1">
      <alignment vertical="center" wrapText="1"/>
    </xf>
    <xf numFmtId="41" fontId="13" fillId="0" borderId="3" xfId="0" applyNumberFormat="1" applyFont="1" applyBorder="1" applyAlignment="1">
      <alignment horizontal="center" vertical="center" wrapText="1"/>
    </xf>
    <xf numFmtId="3" fontId="7" fillId="0" borderId="3" xfId="31" applyNumberFormat="1" applyFont="1" applyBorder="1" applyAlignment="1">
      <alignment horizontal="center" vertical="center" wrapText="1"/>
    </xf>
    <xf numFmtId="49" fontId="7" fillId="0" borderId="3" xfId="0" applyNumberFormat="1" applyFont="1" applyBorder="1" applyAlignment="1">
      <alignment vertical="center" wrapText="1"/>
    </xf>
    <xf numFmtId="3" fontId="7" fillId="0" borderId="3" xfId="0" applyNumberFormat="1" applyFont="1" applyBorder="1" applyAlignment="1">
      <alignment vertical="center" wrapText="1"/>
    </xf>
    <xf numFmtId="49" fontId="4" fillId="0" borderId="2" xfId="2" applyNumberFormat="1" applyFont="1" applyBorder="1" applyAlignment="1">
      <alignment horizontal="center" vertical="center" wrapText="1"/>
    </xf>
    <xf numFmtId="3" fontId="4" fillId="0" borderId="2" xfId="2" applyNumberFormat="1" applyFont="1" applyBorder="1" applyAlignment="1">
      <alignment horizontal="center" vertical="center" wrapText="1"/>
    </xf>
    <xf numFmtId="0" fontId="4" fillId="0" borderId="2" xfId="3" applyFont="1" applyBorder="1" applyAlignment="1">
      <alignment horizontal="center" vertical="center" wrapText="1"/>
    </xf>
    <xf numFmtId="49" fontId="5" fillId="0" borderId="3" xfId="2" quotePrefix="1" applyNumberFormat="1" applyFont="1" applyBorder="1" applyAlignment="1">
      <alignment horizontal="center" vertical="center" wrapText="1"/>
    </xf>
    <xf numFmtId="0" fontId="10" fillId="2" borderId="0" xfId="0" applyFont="1" applyFill="1"/>
    <xf numFmtId="164" fontId="3" fillId="2" borderId="3" xfId="1" quotePrefix="1" applyNumberFormat="1" applyFont="1" applyFill="1" applyBorder="1" applyAlignment="1">
      <alignment horizontal="center" vertical="center" wrapText="1"/>
    </xf>
    <xf numFmtId="164" fontId="3" fillId="2" borderId="3" xfId="1" quotePrefix="1" applyNumberFormat="1" applyFont="1" applyFill="1" applyBorder="1" applyAlignment="1">
      <alignment vertical="center" wrapText="1"/>
    </xf>
    <xf numFmtId="164" fontId="3" fillId="0" borderId="3" xfId="1" quotePrefix="1" applyNumberFormat="1" applyFont="1" applyFill="1" applyBorder="1" applyAlignment="1">
      <alignment vertical="center" wrapText="1"/>
    </xf>
    <xf numFmtId="3" fontId="3" fillId="0" borderId="1" xfId="2" applyNumberFormat="1" applyFont="1" applyBorder="1" applyAlignment="1">
      <alignment vertical="center" wrapText="1"/>
    </xf>
    <xf numFmtId="3" fontId="5" fillId="0" borderId="3" xfId="2" applyNumberFormat="1" applyFont="1" applyBorder="1" applyAlignment="1">
      <alignment horizontal="center" vertical="center" wrapText="1"/>
    </xf>
    <xf numFmtId="164" fontId="5" fillId="0" borderId="3" xfId="1" quotePrefix="1" applyNumberFormat="1" applyFont="1" applyFill="1" applyBorder="1" applyAlignment="1">
      <alignment vertical="center" wrapText="1"/>
    </xf>
    <xf numFmtId="1" fontId="5" fillId="0" borderId="3" xfId="2" applyNumberFormat="1" applyFont="1" applyBorder="1" applyAlignment="1">
      <alignment horizontal="left" vertical="center" wrapText="1"/>
    </xf>
    <xf numFmtId="1" fontId="3" fillId="0" borderId="3" xfId="2" applyNumberFormat="1" applyFont="1" applyBorder="1" applyAlignment="1">
      <alignment horizontal="left" vertical="center" wrapText="1"/>
    </xf>
    <xf numFmtId="164" fontId="5" fillId="0" borderId="3" xfId="1" applyNumberFormat="1" applyFont="1" applyFill="1" applyBorder="1" applyAlignment="1">
      <alignment horizontal="right" vertical="center" wrapText="1"/>
    </xf>
    <xf numFmtId="0" fontId="5" fillId="0" borderId="3" xfId="8" applyFont="1" applyBorder="1" applyAlignment="1">
      <alignment vertical="center" wrapText="1"/>
    </xf>
    <xf numFmtId="3" fontId="3" fillId="0" borderId="3" xfId="0" applyNumberFormat="1" applyFont="1" applyBorder="1" applyAlignment="1">
      <alignment horizontal="left" vertical="center" wrapText="1"/>
    </xf>
    <xf numFmtId="3" fontId="5" fillId="0" borderId="3" xfId="0" applyNumberFormat="1" applyFont="1" applyBorder="1" applyAlignment="1">
      <alignment horizontal="left" vertical="center" wrapText="1"/>
    </xf>
    <xf numFmtId="164" fontId="5" fillId="0" borderId="3" xfId="1" quotePrefix="1" applyNumberFormat="1" applyFont="1" applyFill="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3" xfId="0" applyNumberFormat="1" applyFont="1" applyBorder="1" applyAlignment="1">
      <alignment horizontal="right" vertical="center" wrapText="1"/>
    </xf>
    <xf numFmtId="2" fontId="3" fillId="0" borderId="3" xfId="0" applyNumberFormat="1" applyFont="1" applyBorder="1" applyAlignment="1">
      <alignment horizontal="left" vertical="center" wrapText="1"/>
    </xf>
    <xf numFmtId="0" fontId="3" fillId="0" borderId="3" xfId="0" applyFont="1" applyBorder="1" applyAlignment="1">
      <alignment vertical="center"/>
    </xf>
    <xf numFmtId="0" fontId="3" fillId="0" borderId="3" xfId="0" applyFont="1" applyBorder="1" applyAlignment="1">
      <alignment vertical="center" wrapText="1"/>
    </xf>
    <xf numFmtId="1" fontId="12" fillId="0" borderId="3" xfId="2" applyNumberFormat="1" applyFont="1" applyBorder="1" applyAlignment="1">
      <alignment horizontal="left" vertical="center" wrapText="1"/>
    </xf>
    <xf numFmtId="164" fontId="12" fillId="0" borderId="3" xfId="1" quotePrefix="1" applyNumberFormat="1" applyFont="1" applyFill="1" applyBorder="1" applyAlignment="1">
      <alignment vertical="center" wrapText="1"/>
    </xf>
    <xf numFmtId="0" fontId="3" fillId="0" borderId="3" xfId="0" applyFont="1" applyBorder="1"/>
    <xf numFmtId="0" fontId="3" fillId="0" borderId="4" xfId="0" applyFont="1" applyBorder="1" applyAlignment="1">
      <alignment horizontal="center" vertical="center"/>
    </xf>
    <xf numFmtId="49" fontId="3" fillId="0" borderId="4" xfId="0" applyNumberFormat="1" applyFont="1" applyBorder="1" applyAlignment="1">
      <alignment horizontal="left" vertical="center" wrapText="1"/>
    </xf>
    <xf numFmtId="0" fontId="3" fillId="0" borderId="4" xfId="0" applyFont="1" applyBorder="1" applyAlignment="1">
      <alignment vertical="center"/>
    </xf>
    <xf numFmtId="3" fontId="3" fillId="0" borderId="4" xfId="0" applyNumberFormat="1" applyFont="1" applyBorder="1" applyAlignment="1">
      <alignment horizontal="right" vertical="center"/>
    </xf>
    <xf numFmtId="49" fontId="20" fillId="0" borderId="3" xfId="2" applyNumberFormat="1" applyFont="1" applyBorder="1" applyAlignment="1">
      <alignment horizontal="left" vertical="center" wrapText="1"/>
    </xf>
    <xf numFmtId="3" fontId="21" fillId="0" borderId="3" xfId="1" quotePrefix="1" applyNumberFormat="1" applyFont="1" applyFill="1" applyBorder="1" applyAlignment="1">
      <alignment horizontal="right" vertical="center" wrapText="1"/>
    </xf>
    <xf numFmtId="49" fontId="23" fillId="0" borderId="3" xfId="20" applyNumberFormat="1" applyFont="1" applyBorder="1" applyAlignment="1">
      <alignment horizontal="left" vertical="center" wrapText="1"/>
    </xf>
    <xf numFmtId="0" fontId="7" fillId="0" borderId="3" xfId="0" applyFont="1" applyBorder="1" applyAlignment="1">
      <alignment horizontal="center" vertical="center"/>
    </xf>
    <xf numFmtId="0" fontId="13" fillId="0" borderId="3" xfId="0" applyFont="1" applyBorder="1" applyAlignment="1">
      <alignment horizontal="center" vertical="center"/>
    </xf>
    <xf numFmtId="0" fontId="24" fillId="2" borderId="0" xfId="0" applyFont="1" applyFill="1"/>
    <xf numFmtId="3" fontId="26" fillId="2" borderId="3" xfId="0" applyNumberFormat="1" applyFont="1" applyFill="1" applyBorder="1" applyAlignment="1">
      <alignment horizontal="right" vertical="center" wrapText="1"/>
    </xf>
    <xf numFmtId="3" fontId="26" fillId="2" borderId="3" xfId="0" applyNumberFormat="1" applyFont="1" applyFill="1" applyBorder="1" applyAlignment="1">
      <alignment vertical="center" wrapText="1"/>
    </xf>
    <xf numFmtId="3" fontId="26" fillId="0" borderId="3" xfId="0" applyNumberFormat="1" applyFont="1" applyBorder="1" applyAlignment="1">
      <alignment vertical="center" wrapText="1"/>
    </xf>
    <xf numFmtId="3" fontId="24" fillId="2" borderId="3" xfId="0" applyNumberFormat="1" applyFont="1" applyFill="1" applyBorder="1" applyAlignment="1">
      <alignment vertical="center" wrapText="1"/>
    </xf>
    <xf numFmtId="3" fontId="24" fillId="2" borderId="3" xfId="1" applyNumberFormat="1" applyFont="1" applyFill="1" applyBorder="1" applyAlignment="1">
      <alignment horizontal="right" vertical="center"/>
    </xf>
    <xf numFmtId="3" fontId="26" fillId="2" borderId="3" xfId="0" applyNumberFormat="1" applyFont="1" applyFill="1" applyBorder="1" applyAlignment="1">
      <alignment vertical="center"/>
    </xf>
    <xf numFmtId="3" fontId="24" fillId="2" borderId="3" xfId="1" applyNumberFormat="1" applyFont="1" applyFill="1" applyBorder="1" applyAlignment="1">
      <alignment horizontal="right" vertical="center" wrapText="1"/>
    </xf>
    <xf numFmtId="1" fontId="20" fillId="0" borderId="3" xfId="2" applyNumberFormat="1" applyFont="1" applyBorder="1" applyAlignment="1">
      <alignment horizontal="left" vertical="center" wrapText="1"/>
    </xf>
    <xf numFmtId="1" fontId="20" fillId="0" borderId="3" xfId="2" applyNumberFormat="1" applyFont="1" applyFill="1" applyBorder="1" applyAlignment="1">
      <alignment horizontal="left" vertical="center" wrapText="1"/>
    </xf>
    <xf numFmtId="49" fontId="20" fillId="0" borderId="3" xfId="2" applyNumberFormat="1" applyFont="1" applyBorder="1" applyAlignment="1">
      <alignment horizontal="center" vertical="center" wrapText="1"/>
    </xf>
    <xf numFmtId="3" fontId="20" fillId="0" borderId="3" xfId="2" quotePrefix="1" applyNumberFormat="1" applyFont="1" applyBorder="1" applyAlignment="1">
      <alignment horizontal="center" vertical="center" wrapText="1"/>
    </xf>
    <xf numFmtId="3" fontId="20" fillId="0" borderId="3" xfId="1" quotePrefix="1" applyNumberFormat="1" applyFont="1" applyFill="1" applyBorder="1" applyAlignment="1">
      <alignment horizontal="right" vertical="center" wrapText="1"/>
    </xf>
    <xf numFmtId="49" fontId="21" fillId="0" borderId="3" xfId="2" applyNumberFormat="1" applyFont="1" applyBorder="1" applyAlignment="1">
      <alignment horizontal="center" vertical="center" wrapText="1"/>
    </xf>
    <xf numFmtId="1" fontId="21" fillId="0" borderId="3" xfId="2" applyNumberFormat="1" applyFont="1" applyBorder="1" applyAlignment="1">
      <alignment horizontal="left" vertical="center" wrapText="1"/>
    </xf>
    <xf numFmtId="3" fontId="21" fillId="0" borderId="3" xfId="2" quotePrefix="1" applyNumberFormat="1" applyFont="1" applyBorder="1" applyAlignment="1">
      <alignment horizontal="center" vertical="center" wrapText="1"/>
    </xf>
    <xf numFmtId="164" fontId="21" fillId="0" borderId="3" xfId="1" quotePrefix="1" applyNumberFormat="1" applyFont="1" applyFill="1" applyBorder="1" applyAlignment="1">
      <alignment vertical="center" wrapText="1"/>
    </xf>
    <xf numFmtId="164" fontId="20" fillId="0" borderId="3" xfId="1" quotePrefix="1" applyNumberFormat="1" applyFont="1" applyFill="1" applyBorder="1" applyAlignment="1">
      <alignment horizontal="center" vertical="center" wrapText="1"/>
    </xf>
    <xf numFmtId="164" fontId="20" fillId="0" borderId="3" xfId="1" quotePrefix="1" applyNumberFormat="1" applyFont="1" applyFill="1" applyBorder="1" applyAlignment="1">
      <alignment vertical="center" wrapText="1"/>
    </xf>
    <xf numFmtId="49" fontId="21" fillId="0" borderId="3" xfId="0" quotePrefix="1" applyNumberFormat="1" applyFont="1" applyBorder="1" applyAlignment="1">
      <alignment vertical="center" wrapText="1"/>
    </xf>
    <xf numFmtId="0" fontId="21" fillId="0" borderId="3" xfId="0" applyFont="1" applyBorder="1" applyAlignment="1">
      <alignment horizontal="center" vertical="center" wrapText="1"/>
    </xf>
    <xf numFmtId="164" fontId="21" fillId="0" borderId="3" xfId="7" applyNumberFormat="1" applyFont="1" applyFill="1" applyBorder="1" applyAlignment="1">
      <alignment horizontal="right" vertical="center" wrapText="1"/>
    </xf>
    <xf numFmtId="3" fontId="21" fillId="0" borderId="3" xfId="1" applyNumberFormat="1" applyFont="1" applyFill="1" applyBorder="1" applyAlignment="1">
      <alignment horizontal="right" vertical="center" wrapText="1"/>
    </xf>
    <xf numFmtId="164" fontId="21" fillId="0" borderId="3" xfId="1" applyNumberFormat="1" applyFont="1" applyFill="1" applyBorder="1" applyAlignment="1">
      <alignment horizontal="right" vertical="center" wrapText="1"/>
    </xf>
    <xf numFmtId="0" fontId="21" fillId="0" borderId="0" xfId="0" applyFont="1"/>
    <xf numFmtId="49" fontId="20" fillId="0" borderId="3" xfId="0" quotePrefix="1" applyNumberFormat="1" applyFont="1" applyBorder="1" applyAlignment="1">
      <alignment vertical="center" wrapText="1"/>
    </xf>
    <xf numFmtId="0" fontId="20" fillId="0" borderId="3" xfId="0" applyFont="1" applyBorder="1" applyAlignment="1">
      <alignment horizontal="center" vertical="center" wrapText="1"/>
    </xf>
    <xf numFmtId="164" fontId="20" fillId="0" borderId="3" xfId="7" applyNumberFormat="1" applyFont="1" applyFill="1" applyBorder="1" applyAlignment="1">
      <alignment horizontal="right" vertical="center" wrapText="1"/>
    </xf>
    <xf numFmtId="3" fontId="20" fillId="0" borderId="3" xfId="1" applyNumberFormat="1" applyFont="1" applyFill="1" applyBorder="1" applyAlignment="1">
      <alignment horizontal="right" vertical="center" wrapText="1"/>
    </xf>
    <xf numFmtId="164" fontId="20" fillId="0" borderId="3" xfId="1" applyNumberFormat="1" applyFont="1" applyFill="1" applyBorder="1" applyAlignment="1">
      <alignment horizontal="right" vertical="center" wrapText="1"/>
    </xf>
    <xf numFmtId="0" fontId="20" fillId="0" borderId="0" xfId="0" applyFont="1"/>
    <xf numFmtId="164" fontId="20" fillId="0" borderId="3" xfId="7" applyNumberFormat="1" applyFont="1" applyFill="1" applyBorder="1" applyAlignment="1">
      <alignment horizontal="center" vertical="center" wrapText="1"/>
    </xf>
    <xf numFmtId="49" fontId="21" fillId="0" borderId="3" xfId="2" applyNumberFormat="1" applyFont="1" applyBorder="1" applyAlignment="1">
      <alignment horizontal="left" vertical="center" wrapText="1"/>
    </xf>
    <xf numFmtId="3" fontId="5" fillId="0" borderId="3" xfId="2" quotePrefix="1" applyNumberFormat="1" applyFont="1" applyFill="1" applyBorder="1" applyAlignment="1">
      <alignment horizontal="center" vertical="center" wrapText="1"/>
    </xf>
    <xf numFmtId="0" fontId="3" fillId="0" borderId="0" xfId="0" applyFont="1" applyFill="1"/>
    <xf numFmtId="3" fontId="12" fillId="0" borderId="3" xfId="2" quotePrefix="1" applyNumberFormat="1" applyFont="1" applyFill="1" applyBorder="1" applyAlignment="1">
      <alignment horizontal="center" vertical="center" wrapText="1"/>
    </xf>
    <xf numFmtId="0" fontId="12" fillId="0" borderId="0" xfId="0" applyFont="1" applyFill="1"/>
    <xf numFmtId="3" fontId="3" fillId="0" borderId="0" xfId="0" applyNumberFormat="1" applyFont="1"/>
    <xf numFmtId="49" fontId="7" fillId="0" borderId="0" xfId="0" applyNumberFormat="1" applyFont="1"/>
    <xf numFmtId="3" fontId="4" fillId="2" borderId="2" xfId="2" applyNumberFormat="1" applyFont="1" applyFill="1" applyBorder="1" applyAlignment="1">
      <alignment horizontal="center" vertical="center" wrapText="1"/>
    </xf>
    <xf numFmtId="3" fontId="5" fillId="2" borderId="3" xfId="1" quotePrefix="1" applyNumberFormat="1" applyFont="1" applyFill="1" applyBorder="1" applyAlignment="1">
      <alignment horizontal="right" vertical="center" wrapText="1"/>
    </xf>
    <xf numFmtId="3" fontId="12" fillId="2" borderId="3" xfId="1" quotePrefix="1" applyNumberFormat="1" applyFont="1" applyFill="1" applyBorder="1" applyAlignment="1">
      <alignment horizontal="right" vertical="center" wrapText="1"/>
    </xf>
    <xf numFmtId="3" fontId="3" fillId="2" borderId="3" xfId="1" quotePrefix="1" applyNumberFormat="1" applyFont="1" applyFill="1" applyBorder="1" applyAlignment="1">
      <alignment horizontal="right" vertical="center" wrapText="1"/>
    </xf>
    <xf numFmtId="3" fontId="20" fillId="2" borderId="3" xfId="1" quotePrefix="1" applyNumberFormat="1" applyFont="1" applyFill="1" applyBorder="1" applyAlignment="1">
      <alignment horizontal="right" vertical="center" wrapText="1"/>
    </xf>
    <xf numFmtId="3" fontId="5" fillId="2" borderId="3" xfId="1" applyNumberFormat="1" applyFont="1" applyFill="1" applyBorder="1" applyAlignment="1">
      <alignment horizontal="right" vertical="center" wrapText="1"/>
    </xf>
    <xf numFmtId="0" fontId="3" fillId="2" borderId="0" xfId="0" applyFont="1" applyFill="1"/>
    <xf numFmtId="0" fontId="3" fillId="0" borderId="0" xfId="31" applyFont="1"/>
    <xf numFmtId="0" fontId="5" fillId="0" borderId="0" xfId="5" applyFont="1" applyFill="1" applyAlignment="1">
      <alignment horizontal="center" vertical="center"/>
    </xf>
    <xf numFmtId="0" fontId="5" fillId="0" borderId="0" xfId="5" applyFont="1" applyFill="1" applyAlignment="1">
      <alignment horizontal="left" vertical="center"/>
    </xf>
    <xf numFmtId="0" fontId="5" fillId="0" borderId="0" xfId="5" applyFont="1" applyFill="1" applyAlignment="1">
      <alignment vertical="center"/>
    </xf>
    <xf numFmtId="0" fontId="3" fillId="0" borderId="0" xfId="31" applyFont="1" applyAlignment="1">
      <alignment vertical="center"/>
    </xf>
    <xf numFmtId="0" fontId="7" fillId="0" borderId="0" xfId="31" applyFont="1" applyAlignment="1">
      <alignment vertical="center"/>
    </xf>
    <xf numFmtId="49" fontId="7" fillId="0" borderId="2" xfId="5" applyNumberFormat="1" applyFont="1" applyFill="1" applyBorder="1" applyAlignment="1">
      <alignment horizontal="center" vertical="center" wrapText="1"/>
    </xf>
    <xf numFmtId="0" fontId="14" fillId="0" borderId="3" xfId="5" applyFont="1" applyFill="1" applyBorder="1" applyAlignment="1">
      <alignment horizontal="center" vertical="center" wrapText="1"/>
    </xf>
    <xf numFmtId="49" fontId="14" fillId="0" borderId="3" xfId="5" applyNumberFormat="1" applyFont="1" applyFill="1" applyBorder="1" applyAlignment="1">
      <alignment horizontal="center" vertical="center" wrapText="1"/>
    </xf>
    <xf numFmtId="3" fontId="14" fillId="0" borderId="3" xfId="38" applyNumberFormat="1" applyFont="1" applyFill="1" applyBorder="1" applyAlignment="1">
      <alignment horizontal="right" vertical="center" wrapText="1"/>
    </xf>
    <xf numFmtId="3" fontId="14" fillId="0" borderId="3" xfId="5" applyNumberFormat="1" applyFont="1" applyFill="1" applyBorder="1" applyAlignment="1">
      <alignment horizontal="right" vertical="center" wrapText="1"/>
    </xf>
    <xf numFmtId="49" fontId="14" fillId="0" borderId="3" xfId="5" applyNumberFormat="1" applyFont="1" applyFill="1" applyBorder="1" applyAlignment="1">
      <alignment horizontal="left" vertical="center" wrapText="1"/>
    </xf>
    <xf numFmtId="0" fontId="7" fillId="0" borderId="3" xfId="5" applyFont="1" applyFill="1" applyBorder="1" applyAlignment="1">
      <alignment horizontal="center" vertical="center" wrapText="1"/>
    </xf>
    <xf numFmtId="49" fontId="7" fillId="0" borderId="3" xfId="5" applyNumberFormat="1" applyFont="1" applyFill="1" applyBorder="1" applyAlignment="1">
      <alignment horizontal="left" vertical="center" wrapText="1"/>
    </xf>
    <xf numFmtId="49" fontId="7" fillId="0" borderId="3" xfId="5" applyNumberFormat="1" applyFont="1" applyFill="1" applyBorder="1" applyAlignment="1">
      <alignment horizontal="center" vertical="center" wrapText="1"/>
    </xf>
    <xf numFmtId="3" fontId="7" fillId="0" borderId="3" xfId="38" applyNumberFormat="1" applyFont="1" applyFill="1" applyBorder="1" applyAlignment="1">
      <alignment horizontal="right" vertical="center" wrapText="1"/>
    </xf>
    <xf numFmtId="3" fontId="7" fillId="0" borderId="3" xfId="5" applyNumberFormat="1" applyFont="1" applyFill="1" applyBorder="1" applyAlignment="1">
      <alignment horizontal="right" vertical="center" wrapText="1"/>
    </xf>
    <xf numFmtId="0" fontId="14" fillId="0" borderId="3" xfId="31" applyFont="1" applyFill="1" applyBorder="1" applyAlignment="1">
      <alignment horizontal="center" vertical="center"/>
    </xf>
    <xf numFmtId="0" fontId="14" fillId="0" borderId="3" xfId="31" applyFont="1" applyFill="1" applyBorder="1" applyAlignment="1">
      <alignment horizontal="left" vertical="center"/>
    </xf>
    <xf numFmtId="3" fontId="14" fillId="0" borderId="3" xfId="31" applyNumberFormat="1" applyFont="1" applyFill="1" applyBorder="1" applyAlignment="1">
      <alignment vertical="center"/>
    </xf>
    <xf numFmtId="0" fontId="14" fillId="0" borderId="3" xfId="31" applyFont="1" applyFill="1" applyBorder="1" applyAlignment="1">
      <alignment vertical="center"/>
    </xf>
    <xf numFmtId="0" fontId="14" fillId="0" borderId="0" xfId="31" applyFont="1" applyAlignment="1">
      <alignment vertical="center"/>
    </xf>
    <xf numFmtId="0" fontId="13" fillId="0" borderId="3" xfId="31" applyFont="1" applyFill="1" applyBorder="1" applyAlignment="1">
      <alignment horizontal="center" vertical="center"/>
    </xf>
    <xf numFmtId="49" fontId="29" fillId="0" borderId="3" xfId="39" applyNumberFormat="1" applyFont="1" applyFill="1" applyBorder="1" applyAlignment="1">
      <alignment vertical="center"/>
    </xf>
    <xf numFmtId="0" fontId="13" fillId="0" borderId="3" xfId="31" applyFont="1" applyFill="1" applyBorder="1" applyAlignment="1">
      <alignment horizontal="left" vertical="center"/>
    </xf>
    <xf numFmtId="3" fontId="13" fillId="0" borderId="3" xfId="31" applyNumberFormat="1" applyFont="1" applyFill="1" applyBorder="1" applyAlignment="1">
      <alignment vertical="center"/>
    </xf>
    <xf numFmtId="0" fontId="13" fillId="0" borderId="3" xfId="31" applyFont="1" applyFill="1" applyBorder="1" applyAlignment="1">
      <alignment vertical="center"/>
    </xf>
    <xf numFmtId="0" fontId="13" fillId="0" borderId="0" xfId="31" applyFont="1" applyAlignment="1">
      <alignment vertical="center"/>
    </xf>
    <xf numFmtId="0" fontId="7" fillId="0" borderId="3" xfId="31" applyFont="1" applyFill="1" applyBorder="1" applyAlignment="1">
      <alignment horizontal="center" vertical="center"/>
    </xf>
    <xf numFmtId="0" fontId="7" fillId="0" borderId="3" xfId="31" applyFont="1" applyFill="1" applyBorder="1" applyAlignment="1">
      <alignment horizontal="left" vertical="center" wrapText="1"/>
    </xf>
    <xf numFmtId="3" fontId="7" fillId="0" borderId="3" xfId="31" applyNumberFormat="1" applyFont="1" applyFill="1" applyBorder="1" applyAlignment="1">
      <alignment vertical="center" wrapText="1"/>
    </xf>
    <xf numFmtId="0" fontId="7" fillId="0" borderId="3" xfId="31" applyFont="1" applyFill="1" applyBorder="1" applyAlignment="1">
      <alignment vertical="center" wrapText="1"/>
    </xf>
    <xf numFmtId="0" fontId="7" fillId="0" borderId="0" xfId="31" applyFont="1" applyAlignment="1">
      <alignment vertical="center" wrapText="1"/>
    </xf>
    <xf numFmtId="0" fontId="13" fillId="0" borderId="3" xfId="31" applyFont="1" applyFill="1" applyBorder="1" applyAlignment="1">
      <alignment horizontal="left" vertical="center" wrapText="1"/>
    </xf>
    <xf numFmtId="3" fontId="13" fillId="0" borderId="3" xfId="31" applyNumberFormat="1" applyFont="1" applyFill="1" applyBorder="1" applyAlignment="1">
      <alignment vertical="center" wrapText="1"/>
    </xf>
    <xf numFmtId="0" fontId="13" fillId="0" borderId="3" xfId="31" applyFont="1" applyFill="1" applyBorder="1" applyAlignment="1">
      <alignment vertical="center" wrapText="1"/>
    </xf>
    <xf numFmtId="0" fontId="13" fillId="0" borderId="0" xfId="31" applyFont="1" applyAlignment="1">
      <alignment vertical="center" wrapText="1"/>
    </xf>
    <xf numFmtId="0" fontId="7" fillId="0" borderId="3" xfId="31" applyFont="1" applyFill="1" applyBorder="1" applyAlignment="1">
      <alignment horizontal="center" vertical="center" wrapText="1"/>
    </xf>
    <xf numFmtId="3" fontId="7" fillId="0" borderId="3" xfId="31" applyNumberFormat="1" applyFont="1" applyFill="1" applyBorder="1" applyAlignment="1">
      <alignment horizontal="right" vertical="center" wrapText="1"/>
    </xf>
    <xf numFmtId="3" fontId="13" fillId="0" borderId="3" xfId="31" applyNumberFormat="1" applyFont="1" applyFill="1" applyBorder="1" applyAlignment="1">
      <alignment horizontal="right" vertical="center"/>
    </xf>
    <xf numFmtId="3" fontId="14" fillId="0" borderId="0" xfId="31" applyNumberFormat="1" applyFont="1" applyAlignment="1">
      <alignment vertical="center"/>
    </xf>
    <xf numFmtId="3" fontId="13" fillId="0" borderId="3" xfId="2" quotePrefix="1" applyNumberFormat="1" applyFont="1" applyBorder="1" applyAlignment="1">
      <alignment horizontal="center" vertical="center" wrapText="1"/>
    </xf>
    <xf numFmtId="3" fontId="13" fillId="0" borderId="3" xfId="40" applyNumberFormat="1" applyFont="1" applyFill="1" applyBorder="1" applyAlignment="1">
      <alignment horizontal="right" vertical="center" wrapText="1"/>
    </xf>
    <xf numFmtId="1" fontId="7" fillId="0" borderId="3" xfId="2" applyNumberFormat="1" applyFont="1" applyBorder="1" applyAlignment="1">
      <alignment horizontal="left" vertical="center" wrapText="1"/>
    </xf>
    <xf numFmtId="3" fontId="7" fillId="0" borderId="3" xfId="25" quotePrefix="1" applyNumberFormat="1" applyFont="1" applyBorder="1" applyAlignment="1">
      <alignment horizontal="center" vertical="center" wrapText="1"/>
    </xf>
    <xf numFmtId="0" fontId="7" fillId="0" borderId="17" xfId="5" applyNumberFormat="1" applyFont="1" applyFill="1" applyBorder="1" applyAlignment="1">
      <alignment horizontal="center" vertical="center" wrapText="1"/>
    </xf>
    <xf numFmtId="3" fontId="7" fillId="0" borderId="3" xfId="40" applyNumberFormat="1" applyFont="1" applyFill="1" applyBorder="1" applyAlignment="1">
      <alignment horizontal="right" vertical="center" wrapText="1"/>
    </xf>
    <xf numFmtId="0" fontId="7" fillId="0" borderId="3" xfId="31" applyFont="1" applyFill="1" applyBorder="1" applyAlignment="1">
      <alignment vertical="center"/>
    </xf>
    <xf numFmtId="3" fontId="7" fillId="0" borderId="3" xfId="2" quotePrefix="1" applyNumberFormat="1" applyFont="1" applyBorder="1" applyAlignment="1">
      <alignment horizontal="center" vertical="center" wrapText="1"/>
    </xf>
    <xf numFmtId="3" fontId="7" fillId="0" borderId="0" xfId="31" applyNumberFormat="1" applyFont="1" applyAlignment="1">
      <alignment vertical="center"/>
    </xf>
    <xf numFmtId="1" fontId="7" fillId="0" borderId="3" xfId="2" applyNumberFormat="1" applyFont="1" applyFill="1" applyBorder="1" applyAlignment="1">
      <alignment vertical="center" wrapText="1"/>
    </xf>
    <xf numFmtId="1" fontId="7" fillId="0" borderId="3" xfId="2" applyNumberFormat="1" applyFont="1" applyFill="1" applyBorder="1" applyAlignment="1">
      <alignment horizontal="center" vertical="center" wrapText="1"/>
    </xf>
    <xf numFmtId="0" fontId="7" fillId="0" borderId="3" xfId="39" applyNumberFormat="1" applyFont="1" applyFill="1" applyBorder="1" applyAlignment="1">
      <alignment horizontal="center" vertical="center" wrapText="1"/>
    </xf>
    <xf numFmtId="49" fontId="13" fillId="0" borderId="3" xfId="2" applyNumberFormat="1" applyFont="1" applyBorder="1" applyAlignment="1">
      <alignment horizontal="center" vertical="center" wrapText="1"/>
    </xf>
    <xf numFmtId="0" fontId="15" fillId="0" borderId="3" xfId="31" applyFont="1" applyFill="1" applyBorder="1" applyAlignment="1">
      <alignment vertical="center"/>
    </xf>
    <xf numFmtId="0" fontId="15" fillId="0" borderId="0" xfId="31" applyFont="1" applyAlignment="1">
      <alignment vertical="center"/>
    </xf>
    <xf numFmtId="1" fontId="13" fillId="0" borderId="3" xfId="2" applyNumberFormat="1" applyFont="1" applyBorder="1" applyAlignment="1">
      <alignment horizontal="left" vertical="center" wrapText="1"/>
    </xf>
    <xf numFmtId="3" fontId="7" fillId="0" borderId="3" xfId="31" applyNumberFormat="1" applyFont="1" applyFill="1" applyBorder="1" applyAlignment="1">
      <alignment vertical="center"/>
    </xf>
    <xf numFmtId="3" fontId="7" fillId="0" borderId="3" xfId="40" quotePrefix="1" applyNumberFormat="1" applyFont="1" applyFill="1" applyBorder="1" applyAlignment="1">
      <alignment horizontal="right" vertical="center" wrapText="1"/>
    </xf>
    <xf numFmtId="49" fontId="27" fillId="2" borderId="3" xfId="2" applyNumberFormat="1" applyFont="1" applyFill="1" applyBorder="1" applyAlignment="1">
      <alignment horizontal="center" vertical="center" wrapText="1"/>
    </xf>
    <xf numFmtId="1" fontId="27" fillId="2" borderId="3" xfId="2" applyNumberFormat="1" applyFont="1" applyFill="1" applyBorder="1" applyAlignment="1">
      <alignment horizontal="left" vertical="center" wrapText="1"/>
    </xf>
    <xf numFmtId="3" fontId="27" fillId="2" borderId="3" xfId="2" quotePrefix="1" applyNumberFormat="1" applyFont="1" applyFill="1" applyBorder="1" applyAlignment="1">
      <alignment horizontal="center" vertical="center" wrapText="1"/>
    </xf>
    <xf numFmtId="3" fontId="27" fillId="2" borderId="3" xfId="40" applyNumberFormat="1" applyFont="1" applyFill="1" applyBorder="1" applyAlignment="1">
      <alignment horizontal="right" vertical="center" wrapText="1"/>
    </xf>
    <xf numFmtId="0" fontId="24" fillId="2" borderId="3" xfId="31" applyFont="1" applyFill="1" applyBorder="1" applyAlignment="1">
      <alignment vertical="center"/>
    </xf>
    <xf numFmtId="0" fontId="24" fillId="2" borderId="0" xfId="31" applyFont="1" applyFill="1" applyAlignment="1">
      <alignment vertical="center"/>
    </xf>
    <xf numFmtId="1" fontId="24" fillId="2" borderId="3" xfId="2" applyNumberFormat="1" applyFont="1" applyFill="1" applyBorder="1" applyAlignment="1">
      <alignment horizontal="left" vertical="center" wrapText="1"/>
    </xf>
    <xf numFmtId="3" fontId="24" fillId="2" borderId="3" xfId="2" quotePrefix="1" applyNumberFormat="1" applyFont="1" applyFill="1" applyBorder="1" applyAlignment="1">
      <alignment horizontal="center" vertical="center" wrapText="1"/>
    </xf>
    <xf numFmtId="3" fontId="24" fillId="2" borderId="3" xfId="40" quotePrefix="1" applyNumberFormat="1" applyFont="1" applyFill="1" applyBorder="1" applyAlignment="1">
      <alignment horizontal="right" vertical="center" wrapText="1"/>
    </xf>
    <xf numFmtId="0" fontId="24" fillId="2" borderId="3" xfId="31" applyFont="1" applyFill="1" applyBorder="1" applyAlignment="1">
      <alignment vertical="center" wrapText="1"/>
    </xf>
    <xf numFmtId="3" fontId="27" fillId="2" borderId="3" xfId="40" quotePrefix="1" applyNumberFormat="1" applyFont="1" applyFill="1" applyBorder="1" applyAlignment="1">
      <alignment horizontal="right" vertical="center" wrapText="1"/>
    </xf>
    <xf numFmtId="0" fontId="27" fillId="2" borderId="3" xfId="31" applyFont="1" applyFill="1" applyBorder="1" applyAlignment="1">
      <alignment vertical="center" wrapText="1"/>
    </xf>
    <xf numFmtId="0" fontId="27" fillId="2" borderId="0" xfId="31" applyFont="1" applyFill="1" applyBorder="1" applyAlignment="1">
      <alignment horizontal="center" vertical="center" wrapText="1"/>
    </xf>
    <xf numFmtId="0" fontId="27" fillId="2" borderId="0" xfId="31" applyFont="1" applyFill="1" applyAlignment="1">
      <alignment vertical="center"/>
    </xf>
    <xf numFmtId="0" fontId="30" fillId="0" borderId="3" xfId="31" applyFont="1" applyFill="1" applyBorder="1" applyAlignment="1">
      <alignment horizontal="center" vertical="center"/>
    </xf>
    <xf numFmtId="0" fontId="30" fillId="0" borderId="3" xfId="31" applyFont="1" applyFill="1" applyBorder="1" applyAlignment="1">
      <alignment horizontal="left" vertical="center"/>
    </xf>
    <xf numFmtId="3" fontId="30" fillId="0" borderId="3" xfId="31" applyNumberFormat="1" applyFont="1" applyFill="1" applyBorder="1" applyAlignment="1">
      <alignment vertical="center"/>
    </xf>
    <xf numFmtId="0" fontId="30" fillId="0" borderId="3" xfId="31" applyFont="1" applyFill="1" applyBorder="1" applyAlignment="1">
      <alignment vertical="center"/>
    </xf>
    <xf numFmtId="0" fontId="30" fillId="0" borderId="0" xfId="31" applyFont="1" applyAlignment="1">
      <alignment vertical="center"/>
    </xf>
    <xf numFmtId="0" fontId="29" fillId="0" borderId="3" xfId="31" applyFont="1" applyFill="1" applyBorder="1" applyAlignment="1">
      <alignment horizontal="center" vertical="center"/>
    </xf>
    <xf numFmtId="0" fontId="29" fillId="0" borderId="3" xfId="31" applyFont="1" applyFill="1" applyBorder="1" applyAlignment="1">
      <alignment horizontal="left" vertical="center"/>
    </xf>
    <xf numFmtId="3" fontId="29" fillId="0" borderId="3" xfId="31" applyNumberFormat="1" applyFont="1" applyFill="1" applyBorder="1" applyAlignment="1">
      <alignment vertical="center"/>
    </xf>
    <xf numFmtId="0" fontId="29" fillId="0" borderId="3" xfId="31" applyFont="1" applyFill="1" applyBorder="1" applyAlignment="1">
      <alignment vertical="center"/>
    </xf>
    <xf numFmtId="0" fontId="29" fillId="0" borderId="0" xfId="31" applyFont="1" applyAlignment="1">
      <alignment vertical="center"/>
    </xf>
    <xf numFmtId="0" fontId="31" fillId="0" borderId="3" xfId="31" applyFont="1" applyFill="1" applyBorder="1" applyAlignment="1">
      <alignment horizontal="left" vertical="center"/>
    </xf>
    <xf numFmtId="0" fontId="31" fillId="0" borderId="3" xfId="31" applyFont="1" applyFill="1" applyBorder="1" applyAlignment="1">
      <alignment horizontal="center" vertical="center"/>
    </xf>
    <xf numFmtId="3" fontId="31" fillId="0" borderId="3" xfId="31" applyNumberFormat="1" applyFont="1" applyFill="1" applyBorder="1" applyAlignment="1">
      <alignment vertical="center"/>
    </xf>
    <xf numFmtId="3" fontId="31" fillId="0" borderId="3" xfId="31" applyNumberFormat="1" applyFont="1" applyFill="1" applyBorder="1" applyAlignment="1">
      <alignment horizontal="right" vertical="center"/>
    </xf>
    <xf numFmtId="0" fontId="31" fillId="0" borderId="3" xfId="31" applyFont="1" applyFill="1" applyBorder="1" applyAlignment="1">
      <alignment vertical="center"/>
    </xf>
    <xf numFmtId="0" fontId="31" fillId="0" borderId="0" xfId="31" applyFont="1" applyAlignment="1">
      <alignment vertical="center"/>
    </xf>
    <xf numFmtId="0" fontId="31" fillId="0" borderId="3" xfId="31" applyFont="1" applyFill="1" applyBorder="1" applyAlignment="1">
      <alignment horizontal="left" vertical="center" wrapText="1"/>
    </xf>
    <xf numFmtId="0" fontId="31" fillId="0" borderId="3" xfId="31" applyFont="1" applyFill="1" applyBorder="1" applyAlignment="1">
      <alignment vertical="center" wrapText="1"/>
    </xf>
    <xf numFmtId="0" fontId="29" fillId="0" borderId="3" xfId="31" applyFont="1" applyFill="1" applyBorder="1" applyAlignment="1">
      <alignment vertical="center" wrapText="1"/>
    </xf>
    <xf numFmtId="3" fontId="30" fillId="0" borderId="3" xfId="31" applyNumberFormat="1" applyFont="1" applyFill="1" applyBorder="1" applyAlignment="1">
      <alignment horizontal="right" vertical="center"/>
    </xf>
    <xf numFmtId="0" fontId="14" fillId="0" borderId="0" xfId="31" applyFont="1"/>
    <xf numFmtId="0" fontId="32" fillId="0" borderId="0" xfId="31" applyFont="1"/>
    <xf numFmtId="0" fontId="33" fillId="0" borderId="0" xfId="31" applyFont="1"/>
    <xf numFmtId="0" fontId="7" fillId="0" borderId="3" xfId="31" applyFont="1" applyBorder="1" applyAlignment="1">
      <alignment horizontal="center" vertical="center" wrapText="1"/>
    </xf>
    <xf numFmtId="0" fontId="13" fillId="0" borderId="3" xfId="31" applyFont="1" applyFill="1" applyBorder="1" applyAlignment="1">
      <alignment horizontal="center" vertical="center" wrapText="1"/>
    </xf>
    <xf numFmtId="0" fontId="34" fillId="0" borderId="0" xfId="31" applyFont="1"/>
    <xf numFmtId="49" fontId="14" fillId="0" borderId="3" xfId="39" applyNumberFormat="1" applyFont="1" applyFill="1" applyBorder="1" applyAlignment="1">
      <alignment vertical="center"/>
    </xf>
    <xf numFmtId="0" fontId="7" fillId="0" borderId="3" xfId="31" applyFont="1" applyFill="1" applyBorder="1" applyAlignment="1">
      <alignment horizontal="left" vertical="center"/>
    </xf>
    <xf numFmtId="3" fontId="27" fillId="2" borderId="3" xfId="7" applyNumberFormat="1" applyFont="1" applyFill="1" applyBorder="1" applyAlignment="1">
      <alignment horizontal="right" vertical="center" wrapText="1"/>
    </xf>
    <xf numFmtId="0" fontId="7" fillId="0" borderId="0" xfId="31" applyFont="1"/>
    <xf numFmtId="49" fontId="7" fillId="0" borderId="3" xfId="39" applyNumberFormat="1" applyFont="1" applyFill="1" applyBorder="1" applyAlignment="1">
      <alignment vertical="center" wrapText="1"/>
    </xf>
    <xf numFmtId="49" fontId="7" fillId="0" borderId="3" xfId="39" applyNumberFormat="1" applyFont="1" applyFill="1" applyBorder="1" applyAlignment="1">
      <alignment vertical="center"/>
    </xf>
    <xf numFmtId="49" fontId="29" fillId="0" borderId="3" xfId="39" applyNumberFormat="1" applyFont="1" applyFill="1" applyBorder="1" applyAlignment="1">
      <alignment vertical="center" wrapText="1"/>
    </xf>
    <xf numFmtId="0" fontId="13" fillId="0" borderId="3" xfId="39" applyFont="1" applyBorder="1" applyAlignment="1">
      <alignment horizontal="center" vertical="center" wrapText="1"/>
    </xf>
    <xf numFmtId="1" fontId="13" fillId="0" borderId="3" xfId="5" applyNumberFormat="1" applyFont="1" applyBorder="1" applyAlignment="1">
      <alignment horizontal="center" vertical="center" wrapText="1"/>
    </xf>
    <xf numFmtId="49" fontId="7" fillId="0" borderId="3" xfId="39" quotePrefix="1" applyNumberFormat="1" applyFont="1" applyBorder="1" applyAlignment="1">
      <alignment vertical="center" wrapText="1"/>
    </xf>
    <xf numFmtId="0" fontId="7" fillId="0" borderId="3" xfId="39" applyFont="1" applyBorder="1" applyAlignment="1">
      <alignment horizontal="center" vertical="center" wrapText="1"/>
    </xf>
    <xf numFmtId="1" fontId="7" fillId="0" borderId="3" xfId="5" applyNumberFormat="1" applyFont="1" applyBorder="1" applyAlignment="1">
      <alignment horizontal="center" vertical="center" wrapText="1"/>
    </xf>
    <xf numFmtId="164" fontId="7" fillId="0" borderId="3" xfId="7" applyNumberFormat="1" applyFont="1" applyFill="1" applyBorder="1" applyAlignment="1">
      <alignment horizontal="center" vertical="center" wrapText="1"/>
    </xf>
    <xf numFmtId="3" fontId="7" fillId="0" borderId="3" xfId="7" applyNumberFormat="1" applyFont="1" applyFill="1" applyBorder="1" applyAlignment="1">
      <alignment horizontal="right" vertical="center" wrapText="1"/>
    </xf>
    <xf numFmtId="49" fontId="13" fillId="0" borderId="3" xfId="2" applyNumberFormat="1" applyFont="1" applyFill="1" applyBorder="1" applyAlignment="1">
      <alignment horizontal="center" vertical="center" wrapText="1"/>
    </xf>
    <xf numFmtId="1" fontId="13" fillId="0" borderId="3" xfId="2" applyNumberFormat="1" applyFont="1" applyFill="1" applyBorder="1" applyAlignment="1">
      <alignment horizontal="left" vertical="center" wrapText="1"/>
    </xf>
    <xf numFmtId="3" fontId="13" fillId="0" borderId="3" xfId="2" quotePrefix="1" applyNumberFormat="1" applyFont="1" applyFill="1" applyBorder="1" applyAlignment="1">
      <alignment horizontal="center" vertical="center" wrapText="1"/>
    </xf>
    <xf numFmtId="3" fontId="13" fillId="0" borderId="3" xfId="7" applyNumberFormat="1" applyFont="1" applyFill="1" applyBorder="1" applyAlignment="1">
      <alignment horizontal="right" vertical="center" wrapText="1"/>
    </xf>
    <xf numFmtId="0" fontId="7" fillId="0" borderId="0" xfId="31" applyFont="1" applyFill="1"/>
    <xf numFmtId="49" fontId="7" fillId="0" borderId="3" xfId="39" quotePrefix="1" applyNumberFormat="1" applyFont="1" applyFill="1" applyBorder="1" applyAlignment="1">
      <alignment vertical="center" wrapText="1"/>
    </xf>
    <xf numFmtId="0" fontId="7" fillId="0" borderId="3" xfId="39" applyFont="1" applyFill="1" applyBorder="1" applyAlignment="1">
      <alignment horizontal="center" vertical="center" wrapText="1"/>
    </xf>
    <xf numFmtId="1" fontId="7" fillId="0" borderId="3" xfId="5" applyNumberFormat="1" applyFont="1" applyFill="1" applyBorder="1" applyAlignment="1">
      <alignment horizontal="center" vertical="center" wrapText="1"/>
    </xf>
    <xf numFmtId="49" fontId="30" fillId="0" borderId="3" xfId="39" applyNumberFormat="1" applyFont="1" applyFill="1" applyBorder="1" applyAlignment="1">
      <alignment vertical="center"/>
    </xf>
    <xf numFmtId="0" fontId="30" fillId="0" borderId="0" xfId="31" applyFont="1"/>
    <xf numFmtId="0" fontId="29" fillId="0" borderId="0" xfId="31" applyFont="1"/>
    <xf numFmtId="49" fontId="31" fillId="0" borderId="3" xfId="39" applyNumberFormat="1" applyFont="1" applyFill="1" applyBorder="1" applyAlignment="1">
      <alignment vertical="center" wrapText="1"/>
    </xf>
    <xf numFmtId="0" fontId="31" fillId="0" borderId="3" xfId="31" applyFont="1" applyFill="1" applyBorder="1" applyAlignment="1">
      <alignment horizontal="center" vertical="center" wrapText="1"/>
    </xf>
    <xf numFmtId="3" fontId="31" fillId="0" borderId="3" xfId="31" applyNumberFormat="1" applyFont="1" applyFill="1" applyBorder="1" applyAlignment="1">
      <alignment vertical="center" wrapText="1"/>
    </xf>
    <xf numFmtId="0" fontId="31" fillId="0" borderId="0" xfId="31" applyFont="1"/>
    <xf numFmtId="1" fontId="29" fillId="0" borderId="3" xfId="2" applyNumberFormat="1" applyFont="1" applyFill="1" applyBorder="1" applyAlignment="1">
      <alignment horizontal="left" vertical="center" wrapText="1"/>
    </xf>
    <xf numFmtId="0" fontId="29" fillId="0" borderId="3" xfId="31" applyFont="1" applyFill="1" applyBorder="1" applyAlignment="1">
      <alignment horizontal="center" vertical="center" wrapText="1"/>
    </xf>
    <xf numFmtId="3" fontId="29" fillId="0" borderId="3" xfId="31" applyNumberFormat="1" applyFont="1" applyFill="1" applyBorder="1" applyAlignment="1">
      <alignment vertical="center" wrapText="1"/>
    </xf>
    <xf numFmtId="3" fontId="29" fillId="0" borderId="3" xfId="7" applyNumberFormat="1" applyFont="1" applyFill="1" applyBorder="1" applyAlignment="1">
      <alignment horizontal="right" vertical="center" wrapText="1"/>
    </xf>
    <xf numFmtId="49" fontId="31" fillId="0" borderId="3" xfId="39" applyNumberFormat="1" applyFont="1" applyFill="1" applyBorder="1" applyAlignment="1">
      <alignment vertical="center"/>
    </xf>
    <xf numFmtId="49" fontId="14" fillId="0" borderId="3" xfId="39" applyNumberFormat="1" applyFont="1" applyFill="1" applyBorder="1" applyAlignment="1">
      <alignment vertical="center" wrapText="1"/>
    </xf>
    <xf numFmtId="49" fontId="14" fillId="0" borderId="3" xfId="39" applyNumberFormat="1" applyFont="1" applyFill="1" applyBorder="1" applyAlignment="1">
      <alignment horizontal="center" vertical="center"/>
    </xf>
    <xf numFmtId="3" fontId="14" fillId="0" borderId="0" xfId="31" applyNumberFormat="1" applyFont="1"/>
    <xf numFmtId="0" fontId="14" fillId="0" borderId="3" xfId="31" applyFont="1" applyFill="1" applyBorder="1" applyAlignment="1">
      <alignment horizontal="left" vertical="center" wrapText="1"/>
    </xf>
    <xf numFmtId="3" fontId="14" fillId="0" borderId="3" xfId="31" applyNumberFormat="1" applyFont="1" applyFill="1" applyBorder="1" applyAlignment="1">
      <alignment horizontal="right" vertical="center"/>
    </xf>
    <xf numFmtId="49" fontId="30" fillId="0" borderId="3" xfId="39" applyNumberFormat="1" applyFont="1" applyFill="1" applyBorder="1" applyAlignment="1">
      <alignment horizontal="center" vertical="center"/>
    </xf>
    <xf numFmtId="49" fontId="30" fillId="0" borderId="3" xfId="39" applyNumberFormat="1" applyFont="1" applyFill="1" applyBorder="1" applyAlignment="1">
      <alignment vertical="center" wrapText="1"/>
    </xf>
    <xf numFmtId="49" fontId="29" fillId="0" borderId="3" xfId="39" applyNumberFormat="1" applyFont="1" applyFill="1" applyBorder="1" applyAlignment="1">
      <alignment horizontal="center" vertical="center"/>
    </xf>
    <xf numFmtId="3" fontId="29" fillId="0" borderId="3" xfId="31" applyNumberFormat="1" applyFont="1" applyFill="1" applyBorder="1" applyAlignment="1">
      <alignment horizontal="right" vertical="center"/>
    </xf>
    <xf numFmtId="0" fontId="13" fillId="0" borderId="0" xfId="31" applyFont="1"/>
    <xf numFmtId="49" fontId="31" fillId="0" borderId="3" xfId="39" applyNumberFormat="1" applyFont="1" applyFill="1" applyBorder="1" applyAlignment="1">
      <alignment horizontal="center" vertical="center"/>
    </xf>
    <xf numFmtId="0" fontId="29" fillId="0" borderId="3" xfId="31" applyFont="1" applyFill="1" applyBorder="1" applyAlignment="1">
      <alignment horizontal="left" vertical="center" wrapText="1"/>
    </xf>
    <xf numFmtId="0" fontId="24" fillId="0" borderId="3" xfId="31" applyFont="1" applyFill="1" applyBorder="1" applyAlignment="1">
      <alignment horizontal="center" vertical="center"/>
    </xf>
    <xf numFmtId="0" fontId="24" fillId="0" borderId="3" xfId="31" applyFont="1" applyFill="1" applyBorder="1" applyAlignment="1">
      <alignment horizontal="left" vertical="center" wrapText="1"/>
    </xf>
    <xf numFmtId="0" fontId="24" fillId="0" borderId="3" xfId="31" applyFont="1" applyFill="1" applyBorder="1" applyAlignment="1">
      <alignment horizontal="center" vertical="center" wrapText="1"/>
    </xf>
    <xf numFmtId="3" fontId="24" fillId="0" borderId="3" xfId="31" applyNumberFormat="1" applyFont="1" applyFill="1" applyBorder="1" applyAlignment="1">
      <alignment horizontal="right" vertical="center" wrapText="1"/>
    </xf>
    <xf numFmtId="0" fontId="24" fillId="0" borderId="0" xfId="31" applyFont="1" applyAlignment="1">
      <alignment vertical="center" wrapText="1"/>
    </xf>
    <xf numFmtId="0" fontId="24" fillId="0" borderId="0" xfId="31" applyFont="1"/>
    <xf numFmtId="49" fontId="13" fillId="0" borderId="3" xfId="39" quotePrefix="1" applyNumberFormat="1" applyFont="1" applyBorder="1" applyAlignment="1">
      <alignment vertical="center" wrapText="1"/>
    </xf>
    <xf numFmtId="164" fontId="13" fillId="0" borderId="3" xfId="7" applyNumberFormat="1" applyFont="1" applyFill="1" applyBorder="1" applyAlignment="1">
      <alignment horizontal="center" vertical="center" wrapText="1"/>
    </xf>
    <xf numFmtId="49" fontId="7" fillId="0" borderId="3" xfId="2" applyNumberFormat="1" applyFont="1" applyBorder="1" applyAlignment="1">
      <alignment horizontal="center" vertical="center" wrapText="1"/>
    </xf>
    <xf numFmtId="3" fontId="7" fillId="0" borderId="3" xfId="39" applyNumberFormat="1" applyFont="1" applyBorder="1" applyAlignment="1">
      <alignment horizontal="left" vertical="center" wrapText="1"/>
    </xf>
    <xf numFmtId="49" fontId="7" fillId="0" borderId="3" xfId="39" applyNumberFormat="1" applyFont="1" applyBorder="1" applyAlignment="1">
      <alignment horizontal="center" vertical="center" wrapText="1"/>
    </xf>
    <xf numFmtId="3" fontId="7" fillId="0" borderId="3" xfId="39" quotePrefix="1" applyNumberFormat="1" applyFont="1" applyBorder="1" applyAlignment="1">
      <alignment horizontal="right" vertical="center" wrapText="1"/>
    </xf>
    <xf numFmtId="3" fontId="7" fillId="0" borderId="3" xfId="7" quotePrefix="1" applyNumberFormat="1" applyFont="1" applyFill="1" applyBorder="1" applyAlignment="1">
      <alignment horizontal="right" vertical="center" wrapText="1"/>
    </xf>
    <xf numFmtId="3" fontId="7" fillId="0" borderId="3" xfId="31" applyNumberFormat="1" applyFont="1" applyFill="1" applyBorder="1" applyAlignment="1">
      <alignment horizontal="right" vertical="center"/>
    </xf>
    <xf numFmtId="3" fontId="27" fillId="2" borderId="3" xfId="39" applyNumberFormat="1" applyFont="1" applyFill="1" applyBorder="1" applyAlignment="1">
      <alignment horizontal="left" vertical="center" wrapText="1"/>
    </xf>
    <xf numFmtId="0" fontId="27" fillId="2" borderId="3" xfId="39" applyFont="1" applyFill="1" applyBorder="1" applyAlignment="1">
      <alignment horizontal="center" vertical="center" wrapText="1"/>
    </xf>
    <xf numFmtId="1" fontId="27" fillId="2" borderId="3" xfId="5" applyNumberFormat="1" applyFont="1" applyFill="1" applyBorder="1" applyAlignment="1">
      <alignment horizontal="center" vertical="center" wrapText="1"/>
    </xf>
    <xf numFmtId="164" fontId="27" fillId="2" borderId="3" xfId="7" applyNumberFormat="1" applyFont="1" applyFill="1" applyBorder="1" applyAlignment="1">
      <alignment horizontal="center" vertical="center" wrapText="1"/>
    </xf>
    <xf numFmtId="0" fontId="14" fillId="2" borderId="3" xfId="31" applyFont="1" applyFill="1" applyBorder="1" applyAlignment="1">
      <alignment vertical="center"/>
    </xf>
    <xf numFmtId="0" fontId="14" fillId="2" borderId="0" xfId="31" applyFont="1" applyFill="1"/>
    <xf numFmtId="49" fontId="24" fillId="2" borderId="3" xfId="2" applyNumberFormat="1" applyFont="1" applyFill="1" applyBorder="1" applyAlignment="1">
      <alignment horizontal="center" vertical="center" wrapText="1"/>
    </xf>
    <xf numFmtId="49" fontId="24" fillId="2" borderId="3" xfId="39" applyNumberFormat="1" applyFont="1" applyFill="1" applyBorder="1" applyAlignment="1">
      <alignment horizontal="left" vertical="center" wrapText="1"/>
    </xf>
    <xf numFmtId="0" fontId="24" fillId="2" borderId="3" xfId="39" applyFont="1" applyFill="1" applyBorder="1" applyAlignment="1">
      <alignment horizontal="center" vertical="center" wrapText="1"/>
    </xf>
    <xf numFmtId="1" fontId="24" fillId="2" borderId="3" xfId="5" applyNumberFormat="1" applyFont="1" applyFill="1" applyBorder="1" applyAlignment="1">
      <alignment horizontal="center" vertical="center" wrapText="1"/>
    </xf>
    <xf numFmtId="3" fontId="24" fillId="2" borderId="3" xfId="7" applyNumberFormat="1" applyFont="1" applyFill="1" applyBorder="1" applyAlignment="1">
      <alignment horizontal="right" vertical="center" wrapText="1"/>
    </xf>
    <xf numFmtId="0" fontId="7" fillId="2" borderId="3" xfId="31" applyFont="1" applyFill="1" applyBorder="1" applyAlignment="1">
      <alignment vertical="center" wrapText="1"/>
    </xf>
    <xf numFmtId="3" fontId="13" fillId="0" borderId="3" xfId="39" applyNumberFormat="1" applyFont="1" applyBorder="1" applyAlignment="1">
      <alignment horizontal="left" vertical="center" wrapText="1"/>
    </xf>
    <xf numFmtId="49" fontId="7" fillId="0" borderId="3" xfId="2" applyNumberFormat="1" applyFont="1" applyFill="1" applyBorder="1" applyAlignment="1">
      <alignment horizontal="center" vertical="center" wrapText="1"/>
    </xf>
    <xf numFmtId="0" fontId="24" fillId="2" borderId="0" xfId="31" applyFont="1" applyFill="1"/>
    <xf numFmtId="3" fontId="24" fillId="2" borderId="3" xfId="39" applyNumberFormat="1" applyFont="1" applyFill="1" applyBorder="1" applyAlignment="1">
      <alignment horizontal="left" vertical="center" wrapText="1"/>
    </xf>
    <xf numFmtId="164" fontId="24" fillId="2" borderId="3" xfId="7" applyNumberFormat="1" applyFont="1" applyFill="1" applyBorder="1" applyAlignment="1">
      <alignment horizontal="center" vertical="center" wrapText="1"/>
    </xf>
    <xf numFmtId="0" fontId="24" fillId="2" borderId="3" xfId="31" applyFont="1" applyFill="1" applyBorder="1" applyAlignment="1">
      <alignment horizontal="center" vertical="center" wrapText="1"/>
    </xf>
    <xf numFmtId="3" fontId="13" fillId="0" borderId="3" xfId="7" quotePrefix="1" applyNumberFormat="1" applyFont="1" applyFill="1" applyBorder="1" applyAlignment="1">
      <alignment horizontal="right" vertical="center" wrapText="1"/>
    </xf>
    <xf numFmtId="0" fontId="13" fillId="0" borderId="0" xfId="31" applyFont="1" applyFill="1"/>
    <xf numFmtId="1" fontId="7" fillId="0" borderId="3" xfId="2" applyNumberFormat="1" applyFont="1" applyFill="1" applyBorder="1" applyAlignment="1">
      <alignment horizontal="left" vertical="center" wrapText="1"/>
    </xf>
    <xf numFmtId="3" fontId="7" fillId="0" borderId="3" xfId="2" quotePrefix="1" applyNumberFormat="1" applyFont="1" applyFill="1" applyBorder="1" applyAlignment="1">
      <alignment horizontal="center" vertical="center" wrapText="1"/>
    </xf>
    <xf numFmtId="0" fontId="27" fillId="2" borderId="3" xfId="39" applyFont="1" applyFill="1" applyBorder="1" applyAlignment="1">
      <alignment vertical="center" wrapText="1"/>
    </xf>
    <xf numFmtId="3" fontId="27" fillId="2" borderId="3" xfId="7" quotePrefix="1" applyNumberFormat="1" applyFont="1" applyFill="1" applyBorder="1" applyAlignment="1">
      <alignment horizontal="right" vertical="center" wrapText="1"/>
    </xf>
    <xf numFmtId="0" fontId="27" fillId="2" borderId="3" xfId="31" applyFont="1" applyFill="1" applyBorder="1" applyAlignment="1">
      <alignment vertical="center"/>
    </xf>
    <xf numFmtId="0" fontId="27" fillId="2" borderId="0" xfId="31" applyFont="1" applyFill="1"/>
    <xf numFmtId="3" fontId="24" fillId="2" borderId="3" xfId="7" quotePrefix="1" applyNumberFormat="1" applyFont="1" applyFill="1" applyBorder="1" applyAlignment="1">
      <alignment horizontal="right" vertical="center" wrapText="1"/>
    </xf>
    <xf numFmtId="0" fontId="24" fillId="2" borderId="0" xfId="31" applyFont="1" applyFill="1" applyAlignment="1">
      <alignment vertical="center" wrapText="1"/>
    </xf>
    <xf numFmtId="3" fontId="30" fillId="0" borderId="3" xfId="7" quotePrefix="1" applyNumberFormat="1" applyFont="1" applyFill="1" applyBorder="1" applyAlignment="1">
      <alignment horizontal="right" vertical="center" wrapText="1"/>
    </xf>
    <xf numFmtId="49" fontId="29" fillId="0" borderId="3" xfId="2" applyNumberFormat="1" applyFont="1" applyFill="1" applyBorder="1" applyAlignment="1">
      <alignment horizontal="center" vertical="center" wrapText="1"/>
    </xf>
    <xf numFmtId="3" fontId="29" fillId="0" borderId="3" xfId="2" quotePrefix="1" applyNumberFormat="1" applyFont="1" applyFill="1" applyBorder="1" applyAlignment="1">
      <alignment horizontal="center" vertical="center" wrapText="1"/>
    </xf>
    <xf numFmtId="3" fontId="29" fillId="0" borderId="3" xfId="7" quotePrefix="1" applyNumberFormat="1" applyFont="1" applyFill="1" applyBorder="1" applyAlignment="1">
      <alignment horizontal="right" vertical="center" wrapText="1"/>
    </xf>
    <xf numFmtId="0" fontId="31" fillId="0" borderId="0" xfId="31" applyFont="1" applyFill="1"/>
    <xf numFmtId="49" fontId="31" fillId="0" borderId="3" xfId="2" applyNumberFormat="1" applyFont="1" applyFill="1" applyBorder="1" applyAlignment="1">
      <alignment horizontal="center" vertical="center" wrapText="1"/>
    </xf>
    <xf numFmtId="1" fontId="31" fillId="0" borderId="3" xfId="2" applyNumberFormat="1" applyFont="1" applyFill="1" applyBorder="1" applyAlignment="1">
      <alignment horizontal="left" vertical="center" wrapText="1"/>
    </xf>
    <xf numFmtId="3" fontId="31" fillId="0" borderId="3" xfId="2" quotePrefix="1" applyNumberFormat="1" applyFont="1" applyFill="1" applyBorder="1" applyAlignment="1">
      <alignment horizontal="center" vertical="center" wrapText="1"/>
    </xf>
    <xf numFmtId="3" fontId="31" fillId="0" borderId="3" xfId="7" quotePrefix="1" applyNumberFormat="1" applyFont="1" applyFill="1" applyBorder="1" applyAlignment="1">
      <alignment horizontal="right" vertical="center" wrapText="1"/>
    </xf>
    <xf numFmtId="49" fontId="29" fillId="0" borderId="3" xfId="2" applyNumberFormat="1" applyFont="1" applyBorder="1" applyAlignment="1">
      <alignment horizontal="center" vertical="center" wrapText="1"/>
    </xf>
    <xf numFmtId="1" fontId="29" fillId="0" borderId="3" xfId="2" applyNumberFormat="1" applyFont="1" applyBorder="1" applyAlignment="1">
      <alignment horizontal="left" vertical="center" wrapText="1"/>
    </xf>
    <xf numFmtId="3" fontId="29" fillId="0" borderId="3" xfId="2" quotePrefix="1" applyNumberFormat="1" applyFont="1" applyBorder="1" applyAlignment="1">
      <alignment horizontal="center" vertical="center" wrapText="1"/>
    </xf>
    <xf numFmtId="3" fontId="14" fillId="0" borderId="3" xfId="7" quotePrefix="1" applyNumberFormat="1" applyFont="1" applyFill="1" applyBorder="1" applyAlignment="1">
      <alignment horizontal="right" vertical="center" wrapText="1"/>
    </xf>
    <xf numFmtId="0" fontId="14" fillId="0" borderId="0" xfId="31" applyFont="1" applyFill="1"/>
    <xf numFmtId="0" fontId="13" fillId="2" borderId="3" xfId="39" applyFont="1" applyFill="1" applyBorder="1" applyAlignment="1">
      <alignment vertical="center" wrapText="1"/>
    </xf>
    <xf numFmtId="3" fontId="13" fillId="2" borderId="3" xfId="7" quotePrefix="1" applyNumberFormat="1" applyFont="1" applyFill="1" applyBorder="1" applyAlignment="1">
      <alignment horizontal="right" vertical="center" wrapText="1"/>
    </xf>
    <xf numFmtId="0" fontId="14" fillId="2" borderId="0" xfId="31" applyFont="1" applyFill="1" applyAlignment="1">
      <alignment vertical="center" wrapText="1"/>
    </xf>
    <xf numFmtId="0" fontId="29" fillId="0" borderId="0" xfId="31" applyFont="1" applyFill="1"/>
    <xf numFmtId="0" fontId="30" fillId="0" borderId="0" xfId="31" applyFont="1" applyFill="1"/>
    <xf numFmtId="0" fontId="29" fillId="2" borderId="3" xfId="31" applyFont="1" applyFill="1" applyBorder="1" applyAlignment="1">
      <alignment horizontal="center" vertical="center" wrapText="1"/>
    </xf>
    <xf numFmtId="0" fontId="29" fillId="2" borderId="3" xfId="31" applyFont="1" applyFill="1" applyBorder="1" applyAlignment="1">
      <alignment horizontal="left" vertical="center" wrapText="1"/>
    </xf>
    <xf numFmtId="3" fontId="29" fillId="2" borderId="3" xfId="31" applyNumberFormat="1" applyFont="1" applyFill="1" applyBorder="1" applyAlignment="1">
      <alignment vertical="center" wrapText="1"/>
    </xf>
    <xf numFmtId="0" fontId="29" fillId="2" borderId="3" xfId="31" applyFont="1" applyFill="1" applyBorder="1" applyAlignment="1">
      <alignment vertical="center" wrapText="1"/>
    </xf>
    <xf numFmtId="0" fontId="29" fillId="2" borderId="0" xfId="31" applyFont="1" applyFill="1"/>
    <xf numFmtId="0" fontId="31" fillId="2" borderId="3" xfId="31" applyFont="1" applyFill="1" applyBorder="1" applyAlignment="1">
      <alignment horizontal="center" vertical="center" wrapText="1"/>
    </xf>
    <xf numFmtId="0" fontId="31" fillId="2" borderId="3" xfId="31" applyFont="1" applyFill="1" applyBorder="1" applyAlignment="1">
      <alignment horizontal="left" vertical="center" wrapText="1"/>
    </xf>
    <xf numFmtId="3" fontId="31" fillId="2" borderId="3" xfId="31" applyNumberFormat="1" applyFont="1" applyFill="1" applyBorder="1" applyAlignment="1">
      <alignment vertical="center" wrapText="1"/>
    </xf>
    <xf numFmtId="0" fontId="31" fillId="2" borderId="3" xfId="31" applyFont="1" applyFill="1" applyBorder="1" applyAlignment="1">
      <alignment vertical="center" wrapText="1"/>
    </xf>
    <xf numFmtId="0" fontId="30" fillId="2" borderId="0" xfId="31" applyFont="1" applyFill="1"/>
    <xf numFmtId="0" fontId="29" fillId="2" borderId="0" xfId="31" applyFont="1" applyFill="1" applyBorder="1" applyAlignment="1">
      <alignment horizontal="center" vertical="center" wrapText="1"/>
    </xf>
    <xf numFmtId="0" fontId="30" fillId="2" borderId="0" xfId="31" applyFont="1" applyFill="1" applyBorder="1" applyAlignment="1">
      <alignment horizontal="center" vertical="center" wrapText="1"/>
    </xf>
    <xf numFmtId="49" fontId="13" fillId="0" borderId="3" xfId="39" applyNumberFormat="1" applyFont="1" applyFill="1" applyBorder="1" applyAlignment="1">
      <alignment vertical="center"/>
    </xf>
    <xf numFmtId="49" fontId="13" fillId="0" borderId="3" xfId="25" applyNumberFormat="1" applyFont="1" applyBorder="1" applyAlignment="1">
      <alignment horizontal="center" vertical="center" wrapText="1"/>
    </xf>
    <xf numFmtId="1" fontId="13" fillId="0" borderId="3" xfId="25" applyNumberFormat="1" applyFont="1" applyBorder="1" applyAlignment="1">
      <alignment horizontal="left" vertical="center" wrapText="1"/>
    </xf>
    <xf numFmtId="49" fontId="13" fillId="0" borderId="3" xfId="27" applyNumberFormat="1" applyFont="1" applyFill="1" applyBorder="1" applyAlignment="1">
      <alignment horizontal="left" vertical="center" wrapText="1"/>
    </xf>
    <xf numFmtId="3" fontId="15" fillId="0" borderId="3" xfId="25" quotePrefix="1" applyNumberFormat="1" applyFont="1" applyBorder="1" applyAlignment="1">
      <alignment horizontal="center" vertical="center" wrapText="1"/>
    </xf>
    <xf numFmtId="3" fontId="7" fillId="0" borderId="3" xfId="25" quotePrefix="1" applyNumberFormat="1" applyFont="1" applyFill="1" applyBorder="1" applyAlignment="1">
      <alignment horizontal="center" vertical="center" wrapText="1"/>
    </xf>
    <xf numFmtId="0" fontId="26" fillId="2" borderId="3" xfId="31" applyFont="1" applyFill="1" applyBorder="1" applyAlignment="1">
      <alignment horizontal="center" vertical="center"/>
    </xf>
    <xf numFmtId="1" fontId="24" fillId="2" borderId="3" xfId="25" applyNumberFormat="1" applyFont="1" applyFill="1" applyBorder="1" applyAlignment="1">
      <alignment horizontal="left" vertical="center" wrapText="1"/>
    </xf>
    <xf numFmtId="3" fontId="24" fillId="2" borderId="3" xfId="25" quotePrefix="1" applyNumberFormat="1" applyFont="1" applyFill="1" applyBorder="1" applyAlignment="1">
      <alignment horizontal="center" vertical="center" wrapText="1"/>
    </xf>
    <xf numFmtId="0" fontId="26" fillId="2" borderId="0" xfId="31" applyFont="1" applyFill="1"/>
    <xf numFmtId="0" fontId="24" fillId="2" borderId="0" xfId="39" applyFont="1" applyFill="1" applyAlignment="1">
      <alignment wrapText="1"/>
    </xf>
    <xf numFmtId="0" fontId="30" fillId="0" borderId="3" xfId="31" applyFont="1" applyFill="1" applyBorder="1" applyAlignment="1">
      <alignment horizontal="left" vertical="center" wrapText="1"/>
    </xf>
    <xf numFmtId="0" fontId="29" fillId="0" borderId="18" xfId="31" applyFont="1" applyFill="1" applyBorder="1" applyAlignment="1">
      <alignment horizontal="center" vertical="center" wrapText="1"/>
    </xf>
    <xf numFmtId="0" fontId="29" fillId="0" borderId="18" xfId="31" applyFont="1" applyFill="1" applyBorder="1" applyAlignment="1">
      <alignment horizontal="left" vertical="center" wrapText="1"/>
    </xf>
    <xf numFmtId="3" fontId="29" fillId="0" borderId="18" xfId="31" applyNumberFormat="1" applyFont="1" applyFill="1" applyBorder="1" applyAlignment="1">
      <alignment horizontal="right" vertical="center" wrapText="1"/>
    </xf>
    <xf numFmtId="0" fontId="29" fillId="0" borderId="18" xfId="31" applyFont="1" applyFill="1" applyBorder="1" applyAlignment="1">
      <alignment vertical="center" wrapText="1"/>
    </xf>
    <xf numFmtId="0" fontId="31" fillId="0" borderId="18" xfId="31" applyFont="1" applyFill="1" applyBorder="1" applyAlignment="1">
      <alignment horizontal="center" vertical="center" wrapText="1"/>
    </xf>
    <xf numFmtId="0" fontId="31" fillId="0" borderId="18" xfId="31" applyFont="1" applyFill="1" applyBorder="1" applyAlignment="1">
      <alignment horizontal="left" vertical="center" wrapText="1"/>
    </xf>
    <xf numFmtId="3" fontId="31" fillId="0" borderId="18" xfId="31" applyNumberFormat="1" applyFont="1" applyFill="1" applyBorder="1" applyAlignment="1">
      <alignment horizontal="right" vertical="center" wrapText="1"/>
    </xf>
    <xf numFmtId="0" fontId="31" fillId="0" borderId="18" xfId="31" applyFont="1" applyFill="1" applyBorder="1" applyAlignment="1">
      <alignment vertical="center" wrapText="1"/>
    </xf>
    <xf numFmtId="0" fontId="7" fillId="0" borderId="4" xfId="31" applyFont="1" applyFill="1" applyBorder="1" applyAlignment="1">
      <alignment horizontal="center" vertical="center"/>
    </xf>
    <xf numFmtId="0" fontId="7" fillId="0" borderId="4" xfId="31" applyFont="1" applyFill="1" applyBorder="1" applyAlignment="1">
      <alignment horizontal="left" vertical="center"/>
    </xf>
    <xf numFmtId="3" fontId="7" fillId="0" borderId="4" xfId="31" applyNumberFormat="1" applyFont="1" applyFill="1" applyBorder="1" applyAlignment="1">
      <alignment horizontal="right" vertical="center"/>
    </xf>
    <xf numFmtId="0" fontId="7" fillId="0" borderId="4" xfId="31" applyFont="1" applyFill="1" applyBorder="1" applyAlignment="1">
      <alignment vertical="center" wrapText="1"/>
    </xf>
    <xf numFmtId="0" fontId="7" fillId="0" borderId="0" xfId="31" applyFont="1" applyAlignment="1">
      <alignment horizontal="center" vertical="center"/>
    </xf>
    <xf numFmtId="0" fontId="7" fillId="0" borderId="0" xfId="31" applyFont="1" applyAlignment="1">
      <alignment horizontal="left"/>
    </xf>
    <xf numFmtId="0" fontId="36" fillId="0" borderId="0" xfId="44" applyFont="1" applyFill="1" applyAlignment="1">
      <alignment vertical="center"/>
    </xf>
    <xf numFmtId="0" fontId="37" fillId="0" borderId="0" xfId="44" applyFont="1" applyFill="1" applyAlignment="1">
      <alignment vertical="center"/>
    </xf>
    <xf numFmtId="0" fontId="38" fillId="3" borderId="0" xfId="44" applyFont="1" applyFill="1" applyAlignment="1">
      <alignment horizontal="right" vertical="center"/>
    </xf>
    <xf numFmtId="0" fontId="38" fillId="5" borderId="0" xfId="44" applyFont="1" applyFill="1" applyAlignment="1">
      <alignment horizontal="center" vertical="center"/>
    </xf>
    <xf numFmtId="0" fontId="39" fillId="6" borderId="0" xfId="44" applyFont="1" applyFill="1" applyAlignment="1">
      <alignment horizontal="center" vertical="center"/>
    </xf>
    <xf numFmtId="0" fontId="39" fillId="7" borderId="0" xfId="44" applyFont="1" applyFill="1" applyAlignment="1">
      <alignment vertical="center"/>
    </xf>
    <xf numFmtId="0" fontId="38" fillId="3" borderId="0" xfId="44" applyFont="1" applyFill="1" applyAlignment="1">
      <alignment horizontal="center" vertical="center"/>
    </xf>
    <xf numFmtId="0" fontId="40" fillId="6" borderId="0" xfId="44" applyFont="1" applyFill="1" applyAlignment="1">
      <alignment horizontal="center" vertical="center"/>
    </xf>
    <xf numFmtId="0" fontId="40" fillId="7" borderId="0" xfId="44" applyFont="1" applyFill="1"/>
    <xf numFmtId="0" fontId="3" fillId="0" borderId="0" xfId="44" applyFont="1" applyFill="1"/>
    <xf numFmtId="0" fontId="41" fillId="3" borderId="0" xfId="44" applyFont="1" applyFill="1" applyAlignment="1">
      <alignment horizontal="center" vertical="center"/>
    </xf>
    <xf numFmtId="0" fontId="41" fillId="5" borderId="0" xfId="44" applyFont="1" applyFill="1" applyAlignment="1">
      <alignment horizontal="center" vertical="center"/>
    </xf>
    <xf numFmtId="0" fontId="40" fillId="7" borderId="0" xfId="44" applyFont="1" applyFill="1" applyAlignment="1">
      <alignment vertical="center"/>
    </xf>
    <xf numFmtId="0" fontId="3" fillId="0" borderId="0" xfId="44" applyFont="1" applyFill="1" applyAlignment="1">
      <alignment vertical="center"/>
    </xf>
    <xf numFmtId="0" fontId="4" fillId="0" borderId="5" xfId="44" applyFont="1" applyFill="1" applyBorder="1" applyAlignment="1">
      <alignment vertical="center"/>
    </xf>
    <xf numFmtId="0" fontId="41" fillId="3" borderId="0" xfId="44" applyFont="1" applyFill="1" applyBorder="1" applyAlignment="1">
      <alignment horizontal="right" vertical="center"/>
    </xf>
    <xf numFmtId="0" fontId="41" fillId="5" borderId="0" xfId="44" applyFont="1" applyFill="1" applyBorder="1" applyAlignment="1">
      <alignment horizontal="center" vertical="center"/>
    </xf>
    <xf numFmtId="0" fontId="14" fillId="0" borderId="0" xfId="44" applyFont="1" applyFill="1" applyAlignment="1">
      <alignment vertical="center" wrapText="1"/>
    </xf>
    <xf numFmtId="0" fontId="14" fillId="0" borderId="0" xfId="44" applyFont="1" applyFill="1" applyAlignment="1">
      <alignment horizontal="center" vertical="center" wrapText="1"/>
    </xf>
    <xf numFmtId="0" fontId="7" fillId="0" borderId="2" xfId="44" quotePrefix="1" applyFont="1" applyFill="1" applyBorder="1" applyAlignment="1">
      <alignment horizontal="center" vertical="center" wrapText="1"/>
    </xf>
    <xf numFmtId="0" fontId="24" fillId="3" borderId="16" xfId="44" quotePrefix="1" applyFont="1" applyFill="1" applyBorder="1" applyAlignment="1">
      <alignment horizontal="center" vertical="center" wrapText="1"/>
    </xf>
    <xf numFmtId="0" fontId="24" fillId="5" borderId="0" xfId="44" quotePrefix="1" applyFont="1" applyFill="1" applyBorder="1" applyAlignment="1">
      <alignment horizontal="center" vertical="center" wrapText="1"/>
    </xf>
    <xf numFmtId="0" fontId="24" fillId="6" borderId="0" xfId="44" applyFont="1" applyFill="1" applyBorder="1" applyAlignment="1">
      <alignment horizontal="center" vertical="center" wrapText="1"/>
    </xf>
    <xf numFmtId="0" fontId="24" fillId="7" borderId="0" xfId="44" applyFont="1" applyFill="1" applyBorder="1" applyAlignment="1">
      <alignment horizontal="center" vertical="center" wrapText="1"/>
    </xf>
    <xf numFmtId="0" fontId="7" fillId="0" borderId="0" xfId="44" applyFont="1" applyFill="1" applyAlignment="1">
      <alignment horizontal="center" vertical="center" wrapText="1"/>
    </xf>
    <xf numFmtId="0" fontId="14" fillId="0" borderId="3" xfId="44" applyFont="1" applyFill="1" applyBorder="1" applyAlignment="1">
      <alignment horizontal="left" vertical="center" wrapText="1"/>
    </xf>
    <xf numFmtId="49" fontId="14" fillId="0" borderId="3" xfId="44" applyNumberFormat="1" applyFont="1" applyFill="1" applyBorder="1" applyAlignment="1">
      <alignment horizontal="left" vertical="center" wrapText="1"/>
    </xf>
    <xf numFmtId="3" fontId="14" fillId="0" borderId="3" xfId="44" quotePrefix="1" applyNumberFormat="1" applyFont="1" applyFill="1" applyBorder="1" applyAlignment="1">
      <alignment horizontal="right" vertical="center" wrapText="1"/>
    </xf>
    <xf numFmtId="0" fontId="7" fillId="0" borderId="3" xfId="44" quotePrefix="1" applyFont="1" applyFill="1" applyBorder="1" applyAlignment="1">
      <alignment horizontal="center" vertical="center" wrapText="1"/>
    </xf>
    <xf numFmtId="0" fontId="24" fillId="3" borderId="16" xfId="44" applyFont="1" applyFill="1" applyBorder="1" applyAlignment="1">
      <alignment horizontal="center" vertical="center" wrapText="1"/>
    </xf>
    <xf numFmtId="0" fontId="24" fillId="5" borderId="0" xfId="44" applyFont="1" applyFill="1" applyBorder="1" applyAlignment="1">
      <alignment horizontal="center" vertical="center" wrapText="1"/>
    </xf>
    <xf numFmtId="3" fontId="14" fillId="0" borderId="0" xfId="44" applyNumberFormat="1" applyFont="1" applyFill="1" applyAlignment="1">
      <alignment horizontal="center" vertical="center" wrapText="1"/>
    </xf>
    <xf numFmtId="169" fontId="14" fillId="0" borderId="0" xfId="44" applyNumberFormat="1" applyFont="1" applyFill="1" applyAlignment="1">
      <alignment horizontal="center" vertical="center" wrapText="1"/>
    </xf>
    <xf numFmtId="0" fontId="14" fillId="0" borderId="3" xfId="44" quotePrefix="1" applyFont="1" applyFill="1" applyBorder="1" applyAlignment="1">
      <alignment horizontal="center" vertical="center" wrapText="1"/>
    </xf>
    <xf numFmtId="3" fontId="14" fillId="0" borderId="3" xfId="44" applyNumberFormat="1" applyFont="1" applyFill="1" applyBorder="1" applyAlignment="1">
      <alignment horizontal="right" vertical="center" wrapText="1"/>
    </xf>
    <xf numFmtId="0" fontId="14" fillId="0" borderId="3" xfId="44" applyFont="1" applyFill="1" applyBorder="1" applyAlignment="1">
      <alignment horizontal="center" vertical="center" wrapText="1"/>
    </xf>
    <xf numFmtId="3" fontId="24" fillId="3" borderId="16" xfId="44" applyNumberFormat="1" applyFont="1" applyFill="1" applyBorder="1" applyAlignment="1">
      <alignment horizontal="center" vertical="center"/>
    </xf>
    <xf numFmtId="3" fontId="24" fillId="5" borderId="0" xfId="44" applyNumberFormat="1" applyFont="1" applyFill="1" applyBorder="1" applyAlignment="1">
      <alignment horizontal="center" vertical="center"/>
    </xf>
    <xf numFmtId="3" fontId="24" fillId="6" borderId="0" xfId="44" applyNumberFormat="1" applyFont="1" applyFill="1" applyBorder="1" applyAlignment="1">
      <alignment horizontal="center" vertical="center"/>
    </xf>
    <xf numFmtId="3" fontId="24" fillId="7" borderId="0" xfId="44" applyNumberFormat="1" applyFont="1" applyFill="1" applyBorder="1" applyAlignment="1">
      <alignment horizontal="center" vertical="center"/>
    </xf>
    <xf numFmtId="3" fontId="30" fillId="0" borderId="0" xfId="44" applyNumberFormat="1" applyFont="1" applyFill="1"/>
    <xf numFmtId="0" fontId="30" fillId="0" borderId="0" xfId="44" applyFont="1" applyFill="1"/>
    <xf numFmtId="0" fontId="24" fillId="7" borderId="0" xfId="44" applyFont="1" applyFill="1" applyBorder="1"/>
    <xf numFmtId="0" fontId="31" fillId="0" borderId="0" xfId="44" applyFont="1" applyFill="1"/>
    <xf numFmtId="0" fontId="14" fillId="0" borderId="3" xfId="46" applyFont="1" applyFill="1" applyBorder="1" applyAlignment="1">
      <alignment horizontal="center" vertical="center"/>
    </xf>
    <xf numFmtId="49" fontId="14" fillId="0" borderId="3" xfId="41" applyNumberFormat="1" applyFont="1" applyFill="1" applyBorder="1" applyAlignment="1" applyProtection="1">
      <alignment horizontal="left" vertical="center" wrapText="1"/>
    </xf>
    <xf numFmtId="3" fontId="14" fillId="0" borderId="3" xfId="46" applyNumberFormat="1" applyFont="1" applyFill="1" applyBorder="1" applyAlignment="1">
      <alignment horizontal="right" vertical="center"/>
    </xf>
    <xf numFmtId="0" fontId="14" fillId="0" borderId="3" xfId="44" applyFont="1" applyFill="1" applyBorder="1" applyAlignment="1">
      <alignment vertical="center"/>
    </xf>
    <xf numFmtId="0" fontId="7" fillId="0" borderId="3" xfId="46" applyFont="1" applyFill="1" applyBorder="1" applyAlignment="1">
      <alignment horizontal="center" vertical="center"/>
    </xf>
    <xf numFmtId="49" fontId="7" fillId="0" borderId="3" xfId="41" applyNumberFormat="1" applyFont="1" applyFill="1" applyBorder="1" applyAlignment="1" applyProtection="1">
      <alignment horizontal="left" vertical="center" wrapText="1"/>
    </xf>
    <xf numFmtId="3" fontId="7" fillId="0" borderId="3" xfId="46" applyNumberFormat="1" applyFont="1" applyFill="1" applyBorder="1" applyAlignment="1">
      <alignment horizontal="right" vertical="center"/>
    </xf>
    <xf numFmtId="0" fontId="7" fillId="0" borderId="3" xfId="44" applyFont="1" applyFill="1" applyBorder="1" applyAlignment="1">
      <alignment vertical="center"/>
    </xf>
    <xf numFmtId="0" fontId="24" fillId="5" borderId="0" xfId="44" applyFont="1" applyFill="1" applyBorder="1" applyAlignment="1">
      <alignment horizontal="center" vertical="center"/>
    </xf>
    <xf numFmtId="0" fontId="30" fillId="0" borderId="0" xfId="44" applyFont="1" applyFill="1" applyAlignment="1">
      <alignment horizontal="center" vertical="center" wrapText="1"/>
    </xf>
    <xf numFmtId="4" fontId="7" fillId="0" borderId="3" xfId="46" applyNumberFormat="1" applyFont="1" applyFill="1" applyBorder="1" applyAlignment="1">
      <alignment horizontal="right" vertical="center"/>
    </xf>
    <xf numFmtId="0" fontId="13" fillId="0" borderId="3" xfId="46" applyFont="1" applyFill="1" applyBorder="1" applyAlignment="1">
      <alignment horizontal="center" vertical="center"/>
    </xf>
    <xf numFmtId="49" fontId="13" fillId="0" borderId="3" xfId="41" applyNumberFormat="1" applyFont="1" applyFill="1" applyBorder="1" applyAlignment="1" applyProtection="1">
      <alignment horizontal="left" vertical="center" wrapText="1"/>
    </xf>
    <xf numFmtId="3" fontId="13" fillId="0" borderId="3" xfId="46" applyNumberFormat="1" applyFont="1" applyFill="1" applyBorder="1" applyAlignment="1">
      <alignment horizontal="right" vertical="center"/>
    </xf>
    <xf numFmtId="0" fontId="13" fillId="0" borderId="3" xfId="44" applyFont="1" applyFill="1" applyBorder="1" applyAlignment="1">
      <alignment vertical="center"/>
    </xf>
    <xf numFmtId="0" fontId="25" fillId="7" borderId="0" xfId="44" applyFont="1" applyFill="1" applyBorder="1"/>
    <xf numFmtId="0" fontId="29" fillId="0" borderId="0" xfId="44" applyFont="1" applyFill="1"/>
    <xf numFmtId="0" fontId="25" fillId="5" borderId="0" xfId="44" applyFont="1" applyFill="1" applyBorder="1" applyAlignment="1">
      <alignment horizontal="center" vertical="center"/>
    </xf>
    <xf numFmtId="0" fontId="42" fillId="0" borderId="0" xfId="44" applyFont="1" applyFill="1"/>
    <xf numFmtId="166" fontId="7" fillId="0" borderId="3" xfId="46" applyNumberFormat="1" applyFont="1" applyFill="1" applyBorder="1" applyAlignment="1">
      <alignment horizontal="right" vertical="center"/>
    </xf>
    <xf numFmtId="0" fontId="24" fillId="3" borderId="16" xfId="44" applyFont="1" applyFill="1" applyBorder="1" applyAlignment="1">
      <alignment horizontal="center" vertical="center"/>
    </xf>
    <xf numFmtId="0" fontId="24" fillId="6" borderId="0" xfId="44" applyFont="1" applyFill="1" applyBorder="1" applyAlignment="1">
      <alignment horizontal="center" vertical="center"/>
    </xf>
    <xf numFmtId="0" fontId="43" fillId="0" borderId="0" xfId="44" applyFont="1" applyFill="1"/>
    <xf numFmtId="0" fontId="26" fillId="7" borderId="0" xfId="44" applyFont="1" applyFill="1" applyBorder="1"/>
    <xf numFmtId="0" fontId="44" fillId="0" borderId="0" xfId="44" applyFont="1" applyFill="1"/>
    <xf numFmtId="0" fontId="27" fillId="7" borderId="0" xfId="44" applyFont="1" applyFill="1" applyBorder="1"/>
    <xf numFmtId="0" fontId="45" fillId="0" borderId="0" xfId="44" applyFont="1" applyFill="1"/>
    <xf numFmtId="0" fontId="14" fillId="0" borderId="3" xfId="46" applyFont="1" applyFill="1" applyBorder="1" applyAlignment="1">
      <alignment vertical="center"/>
    </xf>
    <xf numFmtId="0" fontId="34" fillId="0" borderId="0" xfId="44" applyFont="1" applyFill="1"/>
    <xf numFmtId="1" fontId="24" fillId="6" borderId="0" xfId="44" applyNumberFormat="1" applyFont="1" applyFill="1" applyBorder="1" applyAlignment="1">
      <alignment horizontal="center" vertical="center"/>
    </xf>
    <xf numFmtId="0" fontId="24" fillId="7" borderId="0" xfId="44" applyFont="1" applyFill="1" applyBorder="1" applyAlignment="1">
      <alignment horizontal="center" vertical="center"/>
    </xf>
    <xf numFmtId="0" fontId="7" fillId="0" borderId="18" xfId="46" applyFont="1" applyFill="1" applyBorder="1" applyAlignment="1">
      <alignment horizontal="center" vertical="center"/>
    </xf>
    <xf numFmtId="49" fontId="7" fillId="0" borderId="18" xfId="41" applyNumberFormat="1" applyFont="1" applyFill="1" applyBorder="1" applyAlignment="1" applyProtection="1">
      <alignment horizontal="left" vertical="center" wrapText="1"/>
    </xf>
    <xf numFmtId="3" fontId="7" fillId="0" borderId="18" xfId="46" applyNumberFormat="1" applyFont="1" applyFill="1" applyBorder="1" applyAlignment="1">
      <alignment horizontal="right" vertical="center"/>
    </xf>
    <xf numFmtId="0" fontId="7" fillId="0" borderId="18" xfId="44" applyFont="1" applyFill="1" applyBorder="1" applyAlignment="1">
      <alignment vertical="center"/>
    </xf>
    <xf numFmtId="0" fontId="26" fillId="6" borderId="0" xfId="44" applyFont="1" applyFill="1" applyBorder="1" applyAlignment="1">
      <alignment horizontal="center" vertical="center"/>
    </xf>
    <xf numFmtId="0" fontId="32" fillId="0" borderId="0" xfId="44" applyFont="1" applyFill="1"/>
    <xf numFmtId="0" fontId="27" fillId="6" borderId="0" xfId="44" applyFont="1" applyFill="1" applyBorder="1" applyAlignment="1">
      <alignment horizontal="center" vertical="center"/>
    </xf>
    <xf numFmtId="0" fontId="33" fillId="0" borderId="0" xfId="44" applyFont="1" applyFill="1"/>
    <xf numFmtId="0" fontId="7" fillId="0" borderId="0" xfId="44" applyFont="1" applyFill="1"/>
    <xf numFmtId="0" fontId="7" fillId="0" borderId="4" xfId="44" applyFont="1" applyFill="1" applyBorder="1" applyAlignment="1">
      <alignment vertical="center"/>
    </xf>
    <xf numFmtId="3" fontId="7" fillId="0" borderId="4" xfId="46" applyNumberFormat="1" applyFont="1" applyFill="1" applyBorder="1" applyAlignment="1">
      <alignment horizontal="right" vertical="center"/>
    </xf>
    <xf numFmtId="3" fontId="3" fillId="0" borderId="0" xfId="44" applyNumberFormat="1" applyFont="1" applyFill="1"/>
    <xf numFmtId="0" fontId="40" fillId="3" borderId="0" xfId="44" applyFont="1" applyFill="1"/>
    <xf numFmtId="0" fontId="40" fillId="5" borderId="0" xfId="44" applyFont="1" applyFill="1" applyAlignment="1">
      <alignment horizontal="center" vertical="center"/>
    </xf>
    <xf numFmtId="3" fontId="15" fillId="0" borderId="3" xfId="46" applyNumberFormat="1" applyFont="1" applyFill="1" applyBorder="1" applyAlignment="1">
      <alignment horizontal="right" vertical="center"/>
    </xf>
    <xf numFmtId="0" fontId="24"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3" fontId="7" fillId="0" borderId="1" xfId="2" applyNumberFormat="1" applyFont="1" applyBorder="1" applyAlignment="1">
      <alignment horizontal="center" vertical="center" wrapText="1"/>
    </xf>
    <xf numFmtId="0" fontId="12" fillId="0" borderId="0" xfId="0" applyFont="1" applyAlignment="1">
      <alignment vertical="center"/>
    </xf>
    <xf numFmtId="0" fontId="5" fillId="0" borderId="0" xfId="31" applyFont="1" applyAlignment="1">
      <alignment vertical="center"/>
    </xf>
    <xf numFmtId="3" fontId="15" fillId="0" borderId="0" xfId="0" applyNumberFormat="1" applyFont="1"/>
    <xf numFmtId="3" fontId="0" fillId="0" borderId="0" xfId="0" applyNumberFormat="1"/>
    <xf numFmtId="0" fontId="47" fillId="0" borderId="0" xfId="0" applyFont="1"/>
    <xf numFmtId="0" fontId="48" fillId="0" borderId="0" xfId="0" applyFont="1"/>
    <xf numFmtId="49" fontId="31" fillId="0" borderId="3" xfId="0" applyNumberFormat="1" applyFont="1" applyBorder="1" applyAlignment="1">
      <alignment vertical="center"/>
    </xf>
    <xf numFmtId="3" fontId="48" fillId="0" borderId="0" xfId="0" applyNumberFormat="1" applyFont="1"/>
    <xf numFmtId="49" fontId="14" fillId="0" borderId="3" xfId="0" applyNumberFormat="1" applyFont="1" applyFill="1" applyBorder="1" applyAlignment="1">
      <alignment horizontal="center" vertical="center" wrapText="1"/>
    </xf>
    <xf numFmtId="49" fontId="14" fillId="0" borderId="3" xfId="0" applyNumberFormat="1" applyFont="1" applyFill="1" applyBorder="1" applyAlignment="1">
      <alignment horizontal="left" vertical="center" wrapText="1"/>
    </xf>
    <xf numFmtId="3" fontId="14" fillId="0" borderId="3" xfId="0" applyNumberFormat="1" applyFont="1" applyFill="1" applyBorder="1" applyAlignment="1">
      <alignment horizontal="right" vertical="center" wrapText="1"/>
    </xf>
    <xf numFmtId="3" fontId="26" fillId="0" borderId="3" xfId="0"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7" fillId="0" borderId="0" xfId="0" applyFont="1" applyFill="1"/>
    <xf numFmtId="49" fontId="14" fillId="0" borderId="3" xfId="0" applyNumberFormat="1" applyFont="1" applyFill="1" applyBorder="1" applyAlignment="1">
      <alignment horizontal="center" vertical="center"/>
    </xf>
    <xf numFmtId="49" fontId="14" fillId="0" borderId="3" xfId="0" applyNumberFormat="1" applyFont="1" applyFill="1" applyBorder="1" applyAlignment="1">
      <alignment vertical="center" wrapText="1"/>
    </xf>
    <xf numFmtId="3" fontId="14" fillId="0" borderId="3" xfId="0" applyNumberFormat="1" applyFont="1" applyFill="1" applyBorder="1" applyAlignment="1">
      <alignment vertical="center" wrapText="1"/>
    </xf>
    <xf numFmtId="3" fontId="26" fillId="0" borderId="3" xfId="0" applyNumberFormat="1" applyFont="1" applyFill="1" applyBorder="1" applyAlignment="1">
      <alignment vertical="center" wrapText="1"/>
    </xf>
    <xf numFmtId="41"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xf>
    <xf numFmtId="49"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xf>
    <xf numFmtId="3" fontId="24" fillId="0" borderId="3" xfId="1" applyNumberFormat="1" applyFont="1" applyFill="1" applyBorder="1" applyAlignment="1">
      <alignment horizontal="right" vertical="center" wrapText="1"/>
    </xf>
    <xf numFmtId="49" fontId="7" fillId="0" borderId="3" xfId="0" applyNumberFormat="1" applyFont="1" applyFill="1" applyBorder="1" applyAlignment="1">
      <alignment vertical="center"/>
    </xf>
    <xf numFmtId="3" fontId="24" fillId="0" borderId="3" xfId="1" applyNumberFormat="1" applyFont="1" applyFill="1" applyBorder="1" applyAlignment="1">
      <alignment horizontal="right" vertical="center"/>
    </xf>
    <xf numFmtId="41" fontId="7" fillId="0" borderId="3" xfId="0" applyNumberFormat="1" applyFont="1" applyFill="1" applyBorder="1" applyAlignment="1">
      <alignment vertical="center" wrapText="1"/>
    </xf>
    <xf numFmtId="3" fontId="26" fillId="0" borderId="3" xfId="1"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0" fontId="7" fillId="0" borderId="3" xfId="0" applyFont="1" applyFill="1" applyBorder="1"/>
    <xf numFmtId="41" fontId="15" fillId="0" borderId="3" xfId="0" applyNumberFormat="1" applyFont="1" applyFill="1" applyBorder="1" applyAlignment="1">
      <alignment horizontal="center" vertical="center" wrapText="1"/>
    </xf>
    <xf numFmtId="41" fontId="13" fillId="0" borderId="3" xfId="0" applyNumberFormat="1" applyFont="1" applyFill="1" applyBorder="1" applyAlignment="1">
      <alignment horizontal="center" vertical="center" wrapText="1"/>
    </xf>
    <xf numFmtId="0" fontId="14" fillId="0" borderId="0" xfId="0" applyFont="1" applyFill="1"/>
    <xf numFmtId="166" fontId="7" fillId="0" borderId="0" xfId="0" applyNumberFormat="1" applyFont="1"/>
    <xf numFmtId="0" fontId="24"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3" fontId="5" fillId="0" borderId="0" xfId="0" applyNumberFormat="1" applyFont="1"/>
    <xf numFmtId="0" fontId="10" fillId="6" borderId="0" xfId="0" applyFont="1" applyFill="1"/>
    <xf numFmtId="0" fontId="3" fillId="6" borderId="0" xfId="0" applyFont="1" applyFill="1" applyAlignment="1">
      <alignment horizontal="center" vertical="center"/>
    </xf>
    <xf numFmtId="0" fontId="3" fillId="6" borderId="0" xfId="0" applyFont="1" applyFill="1"/>
    <xf numFmtId="0" fontId="49" fillId="3" borderId="0" xfId="0" applyFont="1" applyFill="1" applyAlignment="1">
      <alignment horizontal="center" vertical="center"/>
    </xf>
    <xf numFmtId="0" fontId="40" fillId="3" borderId="0" xfId="0" applyFont="1" applyFill="1" applyAlignment="1">
      <alignment horizontal="center" vertical="center"/>
    </xf>
    <xf numFmtId="0" fontId="40" fillId="3" borderId="0" xfId="0" applyFont="1" applyFill="1" applyAlignment="1">
      <alignment horizontal="center" vertical="center" wrapText="1"/>
    </xf>
    <xf numFmtId="3" fontId="13" fillId="0" borderId="3" xfId="0" applyNumberFormat="1" applyFont="1" applyBorder="1" applyAlignment="1">
      <alignment vertical="center"/>
    </xf>
    <xf numFmtId="0" fontId="7" fillId="6" borderId="0" xfId="0" applyFont="1" applyFill="1"/>
    <xf numFmtId="10" fontId="7" fillId="6" borderId="0" xfId="0" applyNumberFormat="1" applyFont="1" applyFill="1" applyAlignment="1">
      <alignment horizontal="center" vertical="center"/>
    </xf>
    <xf numFmtId="10" fontId="15" fillId="6" borderId="0" xfId="0" applyNumberFormat="1" applyFont="1" applyFill="1" applyAlignment="1">
      <alignment horizontal="center" vertical="center"/>
    </xf>
    <xf numFmtId="0" fontId="7" fillId="10" borderId="0" xfId="0" applyFont="1" applyFill="1" applyAlignment="1">
      <alignment horizontal="center" vertical="center"/>
    </xf>
    <xf numFmtId="49" fontId="7" fillId="10" borderId="0" xfId="0" applyNumberFormat="1" applyFont="1" applyFill="1" applyAlignment="1">
      <alignment horizontal="center" vertical="center"/>
    </xf>
    <xf numFmtId="10" fontId="7" fillId="10" borderId="0" xfId="0" applyNumberFormat="1" applyFont="1" applyFill="1" applyAlignment="1">
      <alignment horizontal="center" vertical="center"/>
    </xf>
    <xf numFmtId="3" fontId="7" fillId="10" borderId="0" xfId="0" applyNumberFormat="1" applyFont="1" applyFill="1" applyAlignment="1">
      <alignment horizontal="center" vertical="center"/>
    </xf>
    <xf numFmtId="0" fontId="14" fillId="10" borderId="0" xfId="0" applyFont="1" applyFill="1" applyAlignment="1">
      <alignment horizontal="center" vertical="center"/>
    </xf>
    <xf numFmtId="0" fontId="40" fillId="2" borderId="0" xfId="0" applyFont="1" applyFill="1" applyAlignment="1">
      <alignment horizontal="center" vertical="center"/>
    </xf>
    <xf numFmtId="49" fontId="20" fillId="2" borderId="3" xfId="2" applyNumberFormat="1" applyFont="1" applyFill="1" applyBorder="1" applyAlignment="1">
      <alignment horizontal="center" vertical="center" wrapText="1"/>
    </xf>
    <xf numFmtId="1" fontId="20" fillId="2" borderId="3" xfId="2" applyNumberFormat="1" applyFont="1" applyFill="1" applyBorder="1" applyAlignment="1">
      <alignment horizontal="left" vertical="center" wrapText="1"/>
    </xf>
    <xf numFmtId="3" fontId="20" fillId="2" borderId="3" xfId="2" quotePrefix="1" applyNumberFormat="1" applyFont="1" applyFill="1" applyBorder="1" applyAlignment="1">
      <alignment horizontal="center" vertical="center" wrapText="1"/>
    </xf>
    <xf numFmtId="3" fontId="3" fillId="2" borderId="3" xfId="2" quotePrefix="1" applyNumberFormat="1" applyFont="1" applyFill="1" applyBorder="1" applyAlignment="1">
      <alignment horizontal="center" vertical="center" wrapText="1"/>
    </xf>
    <xf numFmtId="0" fontId="3" fillId="2" borderId="0" xfId="0" applyFont="1" applyFill="1" applyAlignment="1">
      <alignment horizontal="center" vertical="center"/>
    </xf>
    <xf numFmtId="0" fontId="14" fillId="0" borderId="1" xfId="5" applyFont="1" applyFill="1" applyBorder="1" applyAlignment="1">
      <alignment horizontal="center" vertical="center" wrapText="1"/>
    </xf>
    <xf numFmtId="3" fontId="40" fillId="2" borderId="3" xfId="1" quotePrefix="1" applyNumberFormat="1" applyFont="1" applyFill="1" applyBorder="1" applyAlignment="1">
      <alignment horizontal="right" vertical="center" wrapText="1"/>
    </xf>
    <xf numFmtId="3" fontId="21" fillId="2" borderId="3" xfId="1" quotePrefix="1" applyNumberFormat="1" applyFont="1" applyFill="1" applyBorder="1" applyAlignment="1">
      <alignment horizontal="right" vertical="center" wrapText="1"/>
    </xf>
    <xf numFmtId="0" fontId="4" fillId="0" borderId="1" xfId="5" applyFont="1" applyFill="1" applyBorder="1" applyAlignment="1">
      <alignment horizontal="right" vertical="center"/>
    </xf>
    <xf numFmtId="3" fontId="45" fillId="2" borderId="3" xfId="40" applyNumberFormat="1" applyFont="1" applyFill="1" applyBorder="1" applyAlignment="1">
      <alignment horizontal="right" vertical="center" wrapText="1"/>
    </xf>
    <xf numFmtId="3" fontId="43" fillId="2" borderId="3" xfId="40" quotePrefix="1" applyNumberFormat="1" applyFont="1" applyFill="1" applyBorder="1" applyAlignment="1">
      <alignment horizontal="right" vertical="center" wrapText="1"/>
    </xf>
    <xf numFmtId="3" fontId="43" fillId="2" borderId="3" xfId="31" applyNumberFormat="1" applyFont="1" applyFill="1" applyBorder="1" applyAlignment="1">
      <alignment vertical="center"/>
    </xf>
    <xf numFmtId="3" fontId="45" fillId="2" borderId="3" xfId="40" quotePrefix="1" applyNumberFormat="1" applyFont="1" applyFill="1" applyBorder="1" applyAlignment="1">
      <alignment horizontal="right" vertical="center" wrapText="1"/>
    </xf>
    <xf numFmtId="3" fontId="45" fillId="2" borderId="3" xfId="31" applyNumberFormat="1" applyFont="1" applyFill="1" applyBorder="1" applyAlignment="1">
      <alignment vertical="center"/>
    </xf>
    <xf numFmtId="3" fontId="45" fillId="2" borderId="3" xfId="7" applyNumberFormat="1" applyFont="1" applyFill="1" applyBorder="1" applyAlignment="1">
      <alignment horizontal="right" vertical="center" wrapText="1"/>
    </xf>
    <xf numFmtId="3" fontId="43" fillId="2" borderId="3" xfId="31" applyNumberFormat="1" applyFont="1" applyFill="1" applyBorder="1" applyAlignment="1">
      <alignment horizontal="right" vertical="center"/>
    </xf>
    <xf numFmtId="3" fontId="43" fillId="2" borderId="3" xfId="7" applyNumberFormat="1" applyFont="1" applyFill="1" applyBorder="1" applyAlignment="1">
      <alignment horizontal="right" vertical="center" wrapText="1"/>
    </xf>
    <xf numFmtId="0" fontId="43" fillId="2" borderId="3" xfId="39" applyFont="1" applyFill="1" applyBorder="1" applyAlignment="1">
      <alignment horizontal="center" vertical="center" wrapText="1"/>
    </xf>
    <xf numFmtId="3" fontId="45" fillId="2" borderId="3" xfId="7" quotePrefix="1" applyNumberFormat="1" applyFont="1" applyFill="1" applyBorder="1" applyAlignment="1">
      <alignment horizontal="right" vertical="center" wrapText="1"/>
    </xf>
    <xf numFmtId="3" fontId="43" fillId="2" borderId="3" xfId="7" quotePrefix="1" applyNumberFormat="1" applyFont="1" applyFill="1" applyBorder="1" applyAlignment="1">
      <alignment horizontal="right" vertical="center" wrapText="1"/>
    </xf>
    <xf numFmtId="3" fontId="45" fillId="2" borderId="3" xfId="31" applyNumberFormat="1" applyFont="1" applyFill="1" applyBorder="1" applyAlignment="1">
      <alignment vertical="center" wrapText="1"/>
    </xf>
    <xf numFmtId="3" fontId="43" fillId="2" borderId="3" xfId="31" applyNumberFormat="1" applyFont="1" applyFill="1" applyBorder="1" applyAlignment="1">
      <alignment vertical="center" wrapText="1"/>
    </xf>
    <xf numFmtId="0" fontId="50" fillId="2" borderId="0" xfId="31" applyFont="1" applyFill="1" applyAlignment="1">
      <alignment vertical="center"/>
    </xf>
    <xf numFmtId="0" fontId="50" fillId="2" borderId="0" xfId="5" applyFont="1" applyFill="1" applyAlignment="1">
      <alignment vertical="center"/>
    </xf>
    <xf numFmtId="0" fontId="44" fillId="2" borderId="1" xfId="5" applyFont="1" applyFill="1" applyBorder="1" applyAlignment="1">
      <alignment horizontal="center" vertical="center" wrapText="1"/>
    </xf>
    <xf numFmtId="49" fontId="43" fillId="2" borderId="2" xfId="5" applyNumberFormat="1" applyFont="1" applyFill="1" applyBorder="1" applyAlignment="1">
      <alignment horizontal="center" vertical="center" wrapText="1"/>
    </xf>
    <xf numFmtId="3" fontId="44" fillId="2" borderId="3" xfId="38" applyNumberFormat="1" applyFont="1" applyFill="1" applyBorder="1" applyAlignment="1">
      <alignment horizontal="right" vertical="center" wrapText="1"/>
    </xf>
    <xf numFmtId="3" fontId="43" fillId="2" borderId="3" xfId="38" applyNumberFormat="1" applyFont="1" applyFill="1" applyBorder="1" applyAlignment="1">
      <alignment horizontal="right" vertical="center" wrapText="1"/>
    </xf>
    <xf numFmtId="3" fontId="44" fillId="2" borderId="3" xfId="31" applyNumberFormat="1" applyFont="1" applyFill="1" applyBorder="1" applyAlignment="1">
      <alignment vertical="center"/>
    </xf>
    <xf numFmtId="3" fontId="43" fillId="2" borderId="3" xfId="31" applyNumberFormat="1" applyFont="1" applyFill="1" applyBorder="1" applyAlignment="1">
      <alignment horizontal="right" vertical="center" wrapText="1"/>
    </xf>
    <xf numFmtId="3" fontId="45" fillId="2" borderId="3" xfId="31" applyNumberFormat="1" applyFont="1" applyFill="1" applyBorder="1" applyAlignment="1">
      <alignment horizontal="right" vertical="center"/>
    </xf>
    <xf numFmtId="3" fontId="43" fillId="2" borderId="3" xfId="40" applyNumberFormat="1" applyFont="1" applyFill="1" applyBorder="1" applyAlignment="1">
      <alignment horizontal="right" vertical="center" wrapText="1"/>
    </xf>
    <xf numFmtId="3" fontId="44" fillId="2" borderId="3" xfId="31" applyNumberFormat="1" applyFont="1" applyFill="1" applyBorder="1" applyAlignment="1">
      <alignment horizontal="right" vertical="center"/>
    </xf>
    <xf numFmtId="3" fontId="44" fillId="2" borderId="3" xfId="7" quotePrefix="1" applyNumberFormat="1" applyFont="1" applyFill="1" applyBorder="1" applyAlignment="1">
      <alignment horizontal="right" vertical="center" wrapText="1"/>
    </xf>
    <xf numFmtId="164" fontId="43" fillId="2" borderId="3" xfId="7" applyNumberFormat="1" applyFont="1" applyFill="1" applyBorder="1" applyAlignment="1">
      <alignment horizontal="right" vertical="center" wrapText="1"/>
    </xf>
    <xf numFmtId="3" fontId="45" fillId="2" borderId="18" xfId="31" applyNumberFormat="1" applyFont="1" applyFill="1" applyBorder="1" applyAlignment="1">
      <alignment horizontal="right" vertical="center" wrapText="1"/>
    </xf>
    <xf numFmtId="3" fontId="43" fillId="2" borderId="18" xfId="31" applyNumberFormat="1" applyFont="1" applyFill="1" applyBorder="1" applyAlignment="1">
      <alignment horizontal="right" vertical="center" wrapText="1"/>
    </xf>
    <xf numFmtId="3" fontId="43" fillId="2" borderId="4" xfId="31" applyNumberFormat="1" applyFont="1" applyFill="1" applyBorder="1" applyAlignment="1">
      <alignment horizontal="right" vertical="center"/>
    </xf>
    <xf numFmtId="0" fontId="43" fillId="2" borderId="0" xfId="31" applyFont="1" applyFill="1"/>
    <xf numFmtId="0" fontId="5" fillId="0" borderId="0" xfId="31" applyFont="1" applyAlignment="1">
      <alignment horizontal="center" vertical="center"/>
    </xf>
    <xf numFmtId="3" fontId="7" fillId="0" borderId="3" xfId="39" quotePrefix="1" applyNumberFormat="1" applyFont="1" applyBorder="1" applyAlignment="1">
      <alignment horizontal="center" vertical="center" wrapText="1"/>
    </xf>
    <xf numFmtId="3" fontId="31" fillId="0" borderId="3" xfId="7" quotePrefix="1" applyNumberFormat="1" applyFont="1" applyFill="1" applyBorder="1" applyAlignment="1">
      <alignment horizontal="center" vertical="center" wrapText="1"/>
    </xf>
    <xf numFmtId="0" fontId="7" fillId="0" borderId="0" xfId="31" applyFont="1" applyAlignment="1">
      <alignment horizontal="center"/>
    </xf>
    <xf numFmtId="0" fontId="43" fillId="2" borderId="3" xfId="31" applyFont="1" applyFill="1" applyBorder="1" applyAlignment="1">
      <alignment horizontal="center" vertical="center"/>
    </xf>
    <xf numFmtId="0" fontId="43" fillId="2" borderId="3" xfId="31" applyFont="1" applyFill="1" applyBorder="1" applyAlignment="1">
      <alignment horizontal="left" vertical="center" wrapText="1"/>
    </xf>
    <xf numFmtId="0" fontId="43" fillId="2" borderId="3" xfId="31" applyFont="1" applyFill="1" applyBorder="1" applyAlignment="1">
      <alignment horizontal="center" vertical="center" wrapText="1"/>
    </xf>
    <xf numFmtId="0" fontId="43" fillId="2" borderId="3" xfId="31" applyFont="1" applyFill="1" applyBorder="1" applyAlignment="1">
      <alignment vertical="center" wrapText="1"/>
    </xf>
    <xf numFmtId="0" fontId="43" fillId="2" borderId="0" xfId="31" applyFont="1" applyFill="1" applyAlignment="1">
      <alignment vertical="center" wrapText="1"/>
    </xf>
    <xf numFmtId="0" fontId="43" fillId="2" borderId="0" xfId="31" applyFont="1" applyFill="1" applyAlignment="1">
      <alignment vertical="center"/>
    </xf>
    <xf numFmtId="3" fontId="52" fillId="2" borderId="3" xfId="1" quotePrefix="1" applyNumberFormat="1" applyFont="1" applyFill="1" applyBorder="1" applyAlignment="1">
      <alignment horizontal="right" vertical="center" wrapText="1"/>
    </xf>
    <xf numFmtId="3" fontId="53" fillId="2" borderId="2" xfId="2" applyNumberFormat="1" applyFont="1" applyFill="1" applyBorder="1" applyAlignment="1">
      <alignment horizontal="center" vertical="center" wrapText="1"/>
    </xf>
    <xf numFmtId="3" fontId="50" fillId="2" borderId="3" xfId="1" quotePrefix="1" applyNumberFormat="1" applyFont="1" applyFill="1" applyBorder="1" applyAlignment="1">
      <alignment horizontal="right" vertical="center" wrapText="1"/>
    </xf>
    <xf numFmtId="3" fontId="50" fillId="2" borderId="3" xfId="1" applyNumberFormat="1" applyFont="1" applyFill="1" applyBorder="1" applyAlignment="1">
      <alignment horizontal="right" vertical="center" wrapText="1"/>
    </xf>
    <xf numFmtId="3" fontId="52" fillId="2" borderId="3" xfId="1" applyNumberFormat="1" applyFont="1" applyFill="1" applyBorder="1" applyAlignment="1">
      <alignment horizontal="right" vertical="center" wrapText="1"/>
    </xf>
    <xf numFmtId="3" fontId="54" fillId="2" borderId="3" xfId="1" quotePrefix="1" applyNumberFormat="1" applyFont="1" applyFill="1" applyBorder="1" applyAlignment="1">
      <alignment horizontal="right" vertical="center" wrapText="1"/>
    </xf>
    <xf numFmtId="3" fontId="52" fillId="2" borderId="3" xfId="0" applyNumberFormat="1" applyFont="1" applyFill="1" applyBorder="1" applyAlignment="1">
      <alignment horizontal="right" vertical="center" wrapText="1"/>
    </xf>
    <xf numFmtId="3" fontId="52" fillId="2" borderId="3" xfId="1" applyNumberFormat="1" applyFont="1" applyFill="1" applyBorder="1" applyAlignment="1">
      <alignment horizontal="right" vertical="center"/>
    </xf>
    <xf numFmtId="3" fontId="52" fillId="2" borderId="3" xfId="0" quotePrefix="1" applyNumberFormat="1" applyFont="1" applyFill="1" applyBorder="1" applyAlignment="1">
      <alignment horizontal="right" vertical="center" wrapText="1"/>
    </xf>
    <xf numFmtId="3" fontId="52" fillId="2" borderId="3" xfId="28" applyNumberFormat="1" applyFont="1" applyFill="1" applyBorder="1" applyAlignment="1">
      <alignment horizontal="right" vertical="center"/>
    </xf>
    <xf numFmtId="3" fontId="50" fillId="2" borderId="3" xfId="0" applyNumberFormat="1" applyFont="1" applyFill="1" applyBorder="1" applyAlignment="1">
      <alignment horizontal="right" vertical="center"/>
    </xf>
    <xf numFmtId="3" fontId="52" fillId="2" borderId="4" xfId="0" applyNumberFormat="1" applyFont="1" applyFill="1" applyBorder="1" applyAlignment="1">
      <alignment horizontal="right" vertical="center"/>
    </xf>
    <xf numFmtId="0" fontId="55" fillId="2" borderId="0" xfId="0" applyFont="1" applyFill="1"/>
    <xf numFmtId="3" fontId="21" fillId="2" borderId="3" xfId="1" applyNumberFormat="1" applyFont="1" applyFill="1" applyBorder="1" applyAlignment="1">
      <alignment horizontal="right" vertical="center" wrapText="1"/>
    </xf>
    <xf numFmtId="3" fontId="20" fillId="2" borderId="3" xfId="1" applyNumberFormat="1" applyFont="1" applyFill="1" applyBorder="1" applyAlignment="1">
      <alignment horizontal="right" vertical="center" wrapText="1"/>
    </xf>
    <xf numFmtId="3" fontId="3" fillId="2" borderId="3" xfId="1"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wrapText="1"/>
    </xf>
    <xf numFmtId="3" fontId="3" fillId="2" borderId="3" xfId="1" applyNumberFormat="1" applyFont="1" applyFill="1" applyBorder="1" applyAlignment="1">
      <alignment horizontal="right" vertical="center"/>
    </xf>
    <xf numFmtId="3" fontId="3" fillId="2" borderId="3" xfId="0" quotePrefix="1" applyNumberFormat="1" applyFont="1" applyFill="1" applyBorder="1" applyAlignment="1">
      <alignment horizontal="right" vertical="center" wrapText="1"/>
    </xf>
    <xf numFmtId="3" fontId="3" fillId="2" borderId="3" xfId="28"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49" fillId="2" borderId="0" xfId="0" applyFont="1" applyFill="1"/>
    <xf numFmtId="3" fontId="41" fillId="2" borderId="2" xfId="2" applyNumberFormat="1" applyFont="1" applyFill="1" applyBorder="1" applyAlignment="1">
      <alignment horizontal="center" vertical="center" wrapText="1"/>
    </xf>
    <xf numFmtId="3" fontId="38" fillId="2" borderId="3" xfId="2" quotePrefix="1" applyNumberFormat="1" applyFont="1" applyFill="1" applyBorder="1" applyAlignment="1">
      <alignment horizontal="center" vertical="center" wrapText="1"/>
    </xf>
    <xf numFmtId="3" fontId="40" fillId="2" borderId="3" xfId="2" quotePrefix="1" applyNumberFormat="1" applyFont="1" applyFill="1" applyBorder="1" applyAlignment="1">
      <alignment horizontal="center" vertical="center" wrapText="1"/>
    </xf>
    <xf numFmtId="1" fontId="38" fillId="2" borderId="3" xfId="5" applyNumberFormat="1" applyFont="1" applyFill="1" applyBorder="1" applyAlignment="1">
      <alignment horizontal="center" vertical="center" wrapText="1"/>
    </xf>
    <xf numFmtId="1" fontId="40" fillId="2" borderId="3" xfId="5" applyNumberFormat="1" applyFont="1" applyFill="1" applyBorder="1" applyAlignment="1">
      <alignment horizontal="center" vertical="center" wrapText="1"/>
    </xf>
    <xf numFmtId="0" fontId="40" fillId="2" borderId="3" xfId="21" applyFont="1" applyFill="1" applyBorder="1" applyAlignment="1">
      <alignment horizontal="center" vertical="center" wrapText="1"/>
    </xf>
    <xf numFmtId="166" fontId="40" fillId="2" borderId="3" xfId="2" quotePrefix="1" applyNumberFormat="1" applyFont="1" applyFill="1" applyBorder="1" applyAlignment="1">
      <alignment horizontal="center" vertical="center" wrapText="1"/>
    </xf>
    <xf numFmtId="166" fontId="40" fillId="2" borderId="3" xfId="0" quotePrefix="1" applyNumberFormat="1" applyFont="1" applyFill="1" applyBorder="1" applyAlignment="1">
      <alignment horizontal="center" vertical="center" wrapText="1"/>
    </xf>
    <xf numFmtId="49" fontId="40" fillId="2" borderId="3" xfId="27" applyNumberFormat="1" applyFont="1" applyFill="1" applyBorder="1" applyAlignment="1">
      <alignment horizontal="center" vertical="center" wrapText="1"/>
    </xf>
    <xf numFmtId="49" fontId="40" fillId="2" borderId="3" xfId="0" applyNumberFormat="1" applyFont="1" applyFill="1" applyBorder="1" applyAlignment="1">
      <alignment horizontal="center" vertical="center" wrapText="1"/>
    </xf>
    <xf numFmtId="49" fontId="40" fillId="2" borderId="3" xfId="25" applyNumberFormat="1" applyFont="1" applyFill="1" applyBorder="1" applyAlignment="1">
      <alignment horizontal="center" vertical="center" wrapText="1"/>
    </xf>
    <xf numFmtId="0" fontId="40" fillId="2" borderId="3" xfId="0" applyFont="1" applyFill="1" applyBorder="1" applyAlignment="1">
      <alignment horizontal="center" vertical="center"/>
    </xf>
    <xf numFmtId="3" fontId="56" fillId="2" borderId="3" xfId="2" quotePrefix="1" applyNumberFormat="1" applyFont="1" applyFill="1" applyBorder="1" applyAlignment="1">
      <alignment horizontal="center" vertical="center" wrapText="1"/>
    </xf>
    <xf numFmtId="3" fontId="40" fillId="2" borderId="3" xfId="0" quotePrefix="1" applyNumberFormat="1" applyFont="1" applyFill="1" applyBorder="1" applyAlignment="1">
      <alignment horizontal="center" vertical="center" wrapText="1"/>
    </xf>
    <xf numFmtId="0" fontId="40" fillId="2" borderId="3" xfId="0" applyFont="1" applyFill="1" applyBorder="1" applyAlignment="1">
      <alignment vertical="center"/>
    </xf>
    <xf numFmtId="0" fontId="40" fillId="2" borderId="3" xfId="0" applyFont="1" applyFill="1" applyBorder="1"/>
    <xf numFmtId="0" fontId="40" fillId="2" borderId="4" xfId="0" applyFont="1" applyFill="1" applyBorder="1" applyAlignment="1">
      <alignment vertical="center"/>
    </xf>
    <xf numFmtId="0" fontId="7" fillId="0" borderId="17" xfId="31" applyFont="1" applyFill="1" applyBorder="1" applyAlignment="1">
      <alignment horizontal="center" vertical="center"/>
    </xf>
    <xf numFmtId="0" fontId="7" fillId="0" borderId="17" xfId="31" applyFont="1" applyFill="1" applyBorder="1" applyAlignment="1">
      <alignment horizontal="left" vertical="center" wrapText="1"/>
    </xf>
    <xf numFmtId="0" fontId="7" fillId="0" borderId="17" xfId="31" applyFont="1" applyFill="1" applyBorder="1" applyAlignment="1">
      <alignment horizontal="center" vertical="center" wrapText="1"/>
    </xf>
    <xf numFmtId="3" fontId="7" fillId="0" borderId="17" xfId="31" applyNumberFormat="1" applyFont="1" applyFill="1" applyBorder="1" applyAlignment="1">
      <alignment vertical="center" wrapText="1"/>
    </xf>
    <xf numFmtId="164" fontId="7" fillId="0" borderId="19" xfId="23" applyNumberFormat="1" applyFont="1" applyFill="1" applyBorder="1" applyAlignment="1">
      <alignment horizontal="right" vertical="center" wrapText="1"/>
    </xf>
    <xf numFmtId="164" fontId="43" fillId="2" borderId="3" xfId="23" applyNumberFormat="1" applyFont="1" applyFill="1" applyBorder="1" applyAlignment="1">
      <alignment horizontal="right" vertical="center" wrapText="1"/>
    </xf>
    <xf numFmtId="164" fontId="7" fillId="0" borderId="3" xfId="23" applyNumberFormat="1" applyFont="1" applyFill="1" applyBorder="1" applyAlignment="1">
      <alignment horizontal="right" vertical="center" wrapText="1"/>
    </xf>
    <xf numFmtId="3" fontId="21" fillId="2" borderId="3" xfId="2" quotePrefix="1" applyNumberFormat="1" applyFont="1" applyFill="1" applyBorder="1" applyAlignment="1">
      <alignment horizontal="center" vertical="center" wrapText="1"/>
    </xf>
    <xf numFmtId="166" fontId="20" fillId="2" borderId="3" xfId="2" quotePrefix="1" applyNumberFormat="1" applyFont="1" applyFill="1" applyBorder="1" applyAlignment="1">
      <alignment horizontal="center" vertical="center" wrapText="1"/>
    </xf>
    <xf numFmtId="1" fontId="21" fillId="2" borderId="3" xfId="5" applyNumberFormat="1" applyFont="1" applyFill="1" applyBorder="1" applyAlignment="1">
      <alignment horizontal="center" vertical="center" wrapText="1"/>
    </xf>
    <xf numFmtId="49" fontId="20" fillId="0" borderId="3" xfId="0" applyNumberFormat="1" applyFont="1" applyBorder="1" applyAlignment="1">
      <alignment horizontal="left" vertical="center" wrapText="1"/>
    </xf>
    <xf numFmtId="3" fontId="27" fillId="2" borderId="3" xfId="0" applyNumberFormat="1" applyFont="1" applyFill="1" applyBorder="1" applyAlignment="1">
      <alignment vertical="center" wrapText="1"/>
    </xf>
    <xf numFmtId="3" fontId="27" fillId="2" borderId="3" xfId="0" applyNumberFormat="1" applyFont="1" applyFill="1" applyBorder="1" applyAlignment="1">
      <alignment vertical="center"/>
    </xf>
    <xf numFmtId="0" fontId="24" fillId="2" borderId="1" xfId="0" applyFont="1" applyFill="1" applyBorder="1" applyAlignment="1">
      <alignment horizontal="center" vertical="center" wrapText="1"/>
    </xf>
    <xf numFmtId="0" fontId="24" fillId="0" borderId="3" xfId="0" applyFont="1" applyFill="1" applyBorder="1" applyAlignment="1">
      <alignment horizontal="left" vertical="center" wrapText="1"/>
    </xf>
    <xf numFmtId="3" fontId="24" fillId="0" borderId="3" xfId="0" quotePrefix="1" applyNumberFormat="1" applyFont="1" applyFill="1" applyBorder="1" applyAlignment="1">
      <alignment horizontal="center" vertical="center" wrapText="1"/>
    </xf>
    <xf numFmtId="166" fontId="24" fillId="0" borderId="3" xfId="0" quotePrefix="1" applyNumberFormat="1" applyFont="1" applyFill="1" applyBorder="1" applyAlignment="1">
      <alignment horizontal="center" vertical="center" wrapText="1"/>
    </xf>
    <xf numFmtId="3" fontId="24" fillId="0" borderId="3" xfId="0" quotePrefix="1" applyNumberFormat="1" applyFont="1" applyFill="1" applyBorder="1" applyAlignment="1">
      <alignment horizontal="right" vertical="center" wrapText="1"/>
    </xf>
    <xf numFmtId="170" fontId="24" fillId="4" borderId="3" xfId="47" applyNumberFormat="1" applyFont="1" applyFill="1" applyBorder="1" applyAlignment="1">
      <alignment horizontal="center" vertical="center" wrapText="1"/>
    </xf>
    <xf numFmtId="3" fontId="7" fillId="0" borderId="3" xfId="31" applyNumberFormat="1" applyFont="1" applyFill="1" applyBorder="1" applyAlignment="1">
      <alignment horizontal="left" vertical="center" wrapText="1"/>
    </xf>
    <xf numFmtId="49" fontId="7" fillId="4" borderId="3" xfId="5" applyNumberFormat="1" applyFont="1" applyFill="1" applyBorder="1" applyAlignment="1">
      <alignment horizontal="center" vertical="center" wrapText="1"/>
    </xf>
    <xf numFmtId="3" fontId="21" fillId="0" borderId="0" xfId="0" applyNumberFormat="1" applyFont="1"/>
    <xf numFmtId="0" fontId="40" fillId="2" borderId="0" xfId="0" applyFont="1" applyFill="1"/>
    <xf numFmtId="3" fontId="24" fillId="2" borderId="3" xfId="0" applyNumberFormat="1" applyFont="1" applyFill="1" applyBorder="1" applyAlignment="1">
      <alignment vertical="center"/>
    </xf>
    <xf numFmtId="1" fontId="40" fillId="0" borderId="3" xfId="2" applyNumberFormat="1" applyFont="1" applyBorder="1" applyAlignment="1">
      <alignment horizontal="left" vertical="center" wrapText="1"/>
    </xf>
    <xf numFmtId="3" fontId="24" fillId="4" borderId="3" xfId="47" applyNumberFormat="1" applyFont="1" applyFill="1" applyBorder="1" applyAlignment="1">
      <alignment horizontal="right" vertical="center" wrapText="1"/>
    </xf>
    <xf numFmtId="49" fontId="31" fillId="0" borderId="3" xfId="0" applyNumberFormat="1" applyFont="1" applyBorder="1" applyAlignment="1">
      <alignment horizontal="left" vertical="center" wrapText="1"/>
    </xf>
    <xf numFmtId="0" fontId="31" fillId="0" borderId="3" xfId="31" applyFont="1" applyBorder="1" applyAlignment="1">
      <alignment horizontal="center" vertical="center" wrapText="1"/>
    </xf>
    <xf numFmtId="3" fontId="31" fillId="0" borderId="3" xfId="32" applyNumberFormat="1" applyFont="1" applyBorder="1" applyAlignment="1">
      <alignment horizontal="right" vertical="center" wrapText="1"/>
    </xf>
    <xf numFmtId="0" fontId="31" fillId="0" borderId="3" xfId="31" applyFont="1" applyBorder="1" applyAlignment="1">
      <alignment horizontal="left" vertical="center"/>
    </xf>
    <xf numFmtId="0" fontId="31" fillId="0" borderId="3" xfId="31" applyFont="1" applyBorder="1" applyAlignment="1">
      <alignment horizontal="center" vertical="center"/>
    </xf>
    <xf numFmtId="3" fontId="31" fillId="0" borderId="3" xfId="32" applyNumberFormat="1" applyFont="1" applyBorder="1" applyAlignment="1">
      <alignment horizontal="right" vertical="center"/>
    </xf>
    <xf numFmtId="3" fontId="30" fillId="2" borderId="3" xfId="31" applyNumberFormat="1" applyFont="1" applyFill="1" applyBorder="1" applyAlignment="1">
      <alignment vertical="center"/>
    </xf>
    <xf numFmtId="3" fontId="29" fillId="2" borderId="3" xfId="31" applyNumberFormat="1" applyFont="1" applyFill="1" applyBorder="1" applyAlignment="1">
      <alignment vertical="center"/>
    </xf>
    <xf numFmtId="0" fontId="29" fillId="0" borderId="3" xfId="31" applyFont="1" applyBorder="1" applyAlignment="1">
      <alignment horizontal="center" vertical="center" wrapText="1"/>
    </xf>
    <xf numFmtId="3" fontId="31" fillId="2" borderId="3" xfId="31" applyNumberFormat="1" applyFont="1" applyFill="1" applyBorder="1" applyAlignment="1">
      <alignment vertical="center"/>
    </xf>
    <xf numFmtId="3" fontId="31" fillId="0" borderId="3" xfId="31" applyNumberFormat="1" applyFont="1" applyFill="1" applyBorder="1" applyAlignment="1">
      <alignment horizontal="center" vertical="center" wrapText="1"/>
    </xf>
    <xf numFmtId="164" fontId="7" fillId="0" borderId="1" xfId="34" applyNumberFormat="1" applyFont="1" applyFill="1" applyBorder="1" applyAlignment="1">
      <alignment horizontal="right" vertical="center" wrapText="1"/>
    </xf>
    <xf numFmtId="49" fontId="31" fillId="0" borderId="3" xfId="39" applyNumberFormat="1" applyFont="1" applyFill="1" applyBorder="1" applyAlignment="1">
      <alignment horizontal="center" vertical="center" wrapText="1"/>
    </xf>
    <xf numFmtId="3" fontId="31" fillId="0" borderId="3" xfId="1" quotePrefix="1" applyNumberFormat="1" applyFont="1" applyFill="1" applyBorder="1" applyAlignment="1">
      <alignment horizontal="right" vertical="center" wrapText="1"/>
    </xf>
    <xf numFmtId="164" fontId="7" fillId="0" borderId="3" xfId="34" applyNumberFormat="1" applyFont="1" applyFill="1" applyBorder="1" applyAlignment="1">
      <alignment horizontal="right" vertical="center" wrapText="1"/>
    </xf>
    <xf numFmtId="164" fontId="7" fillId="0" borderId="3" xfId="34" applyNumberFormat="1" applyFont="1" applyFill="1" applyBorder="1" applyAlignment="1">
      <alignment horizontal="right" vertical="center"/>
    </xf>
    <xf numFmtId="3" fontId="43" fillId="0" borderId="0" xfId="44" applyNumberFormat="1" applyFont="1" applyFill="1"/>
    <xf numFmtId="3" fontId="30" fillId="0" borderId="0" xfId="44" applyNumberFormat="1" applyFont="1" applyFill="1" applyAlignment="1">
      <alignment horizontal="center" vertical="center" wrapText="1"/>
    </xf>
    <xf numFmtId="3" fontId="7" fillId="0" borderId="0" xfId="0" applyNumberFormat="1" applyFont="1" applyFill="1"/>
    <xf numFmtId="3" fontId="20" fillId="0" borderId="0" xfId="0" applyNumberFormat="1" applyFont="1"/>
    <xf numFmtId="2" fontId="30" fillId="0" borderId="3" xfId="39" applyNumberFormat="1" applyFont="1" applyFill="1" applyBorder="1" applyAlignment="1">
      <alignment horizontal="left" vertical="center" wrapText="1"/>
    </xf>
    <xf numFmtId="3" fontId="30" fillId="2" borderId="3" xfId="31" applyNumberFormat="1" applyFont="1" applyFill="1" applyBorder="1" applyAlignment="1">
      <alignment horizontal="right" vertical="center"/>
    </xf>
    <xf numFmtId="3" fontId="29" fillId="0" borderId="3" xfId="39" applyNumberFormat="1" applyFont="1" applyBorder="1" applyAlignment="1">
      <alignment horizontal="left" vertical="center" wrapText="1"/>
    </xf>
    <xf numFmtId="0" fontId="29" fillId="0" borderId="3" xfId="39" applyFont="1" applyBorder="1" applyAlignment="1">
      <alignment horizontal="center" vertical="center" wrapText="1"/>
    </xf>
    <xf numFmtId="1" fontId="29" fillId="0" borderId="3" xfId="5" applyNumberFormat="1" applyFont="1" applyBorder="1" applyAlignment="1">
      <alignment horizontal="center" vertical="center" wrapText="1"/>
    </xf>
    <xf numFmtId="164" fontId="29" fillId="0" borderId="3" xfId="7" applyNumberFormat="1" applyFont="1" applyFill="1" applyBorder="1" applyAlignment="1">
      <alignment horizontal="center" vertical="center" wrapText="1"/>
    </xf>
    <xf numFmtId="3" fontId="29" fillId="2" borderId="3" xfId="7" applyNumberFormat="1" applyFont="1" applyFill="1" applyBorder="1" applyAlignment="1">
      <alignment horizontal="right" vertical="center" wrapText="1"/>
    </xf>
    <xf numFmtId="3" fontId="31" fillId="0" borderId="3" xfId="39" applyNumberFormat="1" applyFont="1" applyFill="1" applyBorder="1" applyAlignment="1">
      <alignment horizontal="left" vertical="center" wrapText="1"/>
    </xf>
    <xf numFmtId="0" fontId="31" fillId="0" borderId="3" xfId="39" applyFont="1" applyFill="1" applyBorder="1" applyAlignment="1">
      <alignment horizontal="center" vertical="center" wrapText="1"/>
    </xf>
    <xf numFmtId="1" fontId="31" fillId="0" borderId="3" xfId="5" applyNumberFormat="1" applyFont="1" applyFill="1" applyBorder="1" applyAlignment="1">
      <alignment horizontal="center" vertical="center" wrapText="1"/>
    </xf>
    <xf numFmtId="164" fontId="31" fillId="0" borderId="3" xfId="7" applyNumberFormat="1" applyFont="1" applyFill="1" applyBorder="1" applyAlignment="1">
      <alignment horizontal="center" vertical="center" wrapText="1"/>
    </xf>
    <xf numFmtId="3" fontId="31" fillId="0" borderId="3" xfId="7" applyNumberFormat="1" applyFont="1" applyFill="1" applyBorder="1" applyAlignment="1">
      <alignment horizontal="right" vertical="center" wrapText="1"/>
    </xf>
    <xf numFmtId="3" fontId="31" fillId="0" borderId="3" xfId="7" applyNumberFormat="1" applyFont="1" applyFill="1" applyBorder="1" applyAlignment="1">
      <alignment horizontal="center" vertical="center" wrapText="1"/>
    </xf>
    <xf numFmtId="3" fontId="31" fillId="2" borderId="3" xfId="31" applyNumberFormat="1" applyFont="1" applyFill="1" applyBorder="1" applyAlignment="1">
      <alignment horizontal="right" vertical="center"/>
    </xf>
    <xf numFmtId="3" fontId="7" fillId="0" borderId="3" xfId="2" quotePrefix="1" applyNumberFormat="1" applyFont="1" applyFill="1" applyBorder="1" applyAlignment="1">
      <alignment horizontal="left" vertical="center" wrapText="1"/>
    </xf>
    <xf numFmtId="3" fontId="24" fillId="2" borderId="3" xfId="7" quotePrefix="1" applyNumberFormat="1" applyFont="1" applyFill="1" applyBorder="1" applyAlignment="1">
      <alignment horizontal="center" vertical="center" wrapText="1"/>
    </xf>
    <xf numFmtId="0" fontId="7" fillId="2" borderId="3" xfId="31" applyFont="1" applyFill="1" applyBorder="1" applyAlignment="1">
      <alignment horizontal="center" vertical="center" wrapText="1"/>
    </xf>
    <xf numFmtId="1" fontId="31" fillId="0" borderId="1" xfId="2"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31" applyFont="1" applyFill="1" applyBorder="1" applyAlignment="1">
      <alignment horizontal="center" vertical="center"/>
    </xf>
    <xf numFmtId="3" fontId="31" fillId="0" borderId="1" xfId="31" applyNumberFormat="1" applyFont="1" applyFill="1" applyBorder="1" applyAlignment="1">
      <alignment horizontal="right" vertical="center"/>
    </xf>
    <xf numFmtId="3" fontId="42" fillId="0" borderId="3" xfId="2" quotePrefix="1" applyNumberFormat="1" applyFont="1" applyBorder="1" applyAlignment="1">
      <alignment horizontal="center" vertical="center" wrapText="1"/>
    </xf>
    <xf numFmtId="49" fontId="31" fillId="0" borderId="3" xfId="2" applyNumberFormat="1" applyFont="1" applyBorder="1" applyAlignment="1">
      <alignment horizontal="center" vertical="center" wrapText="1"/>
    </xf>
    <xf numFmtId="1" fontId="31" fillId="0" borderId="3" xfId="2" applyNumberFormat="1" applyFont="1" applyBorder="1" applyAlignment="1">
      <alignment horizontal="left" vertical="center" wrapText="1"/>
    </xf>
    <xf numFmtId="0" fontId="31" fillId="0" borderId="3" xfId="25" applyNumberFormat="1" applyFont="1" applyFill="1" applyBorder="1" applyAlignment="1">
      <alignment horizontal="center" vertical="center" wrapText="1"/>
    </xf>
    <xf numFmtId="0" fontId="31" fillId="0" borderId="3" xfId="2" applyNumberFormat="1" applyFont="1" applyFill="1" applyBorder="1" applyAlignment="1">
      <alignment horizontal="center" vertical="center" wrapText="1"/>
    </xf>
    <xf numFmtId="164" fontId="31" fillId="0" borderId="3" xfId="7" applyNumberFormat="1" applyFont="1" applyFill="1" applyBorder="1" applyAlignment="1">
      <alignment horizontal="right" vertical="center" wrapText="1"/>
    </xf>
    <xf numFmtId="164" fontId="31" fillId="0" borderId="3" xfId="7" quotePrefix="1" applyNumberFormat="1" applyFont="1" applyFill="1" applyBorder="1" applyAlignment="1">
      <alignment vertical="center" wrapText="1"/>
    </xf>
    <xf numFmtId="3" fontId="24" fillId="2" borderId="3" xfId="7" quotePrefix="1" applyNumberFormat="1" applyFont="1" applyFill="1" applyBorder="1" applyAlignment="1">
      <alignment horizontal="left" vertical="center" wrapText="1"/>
    </xf>
    <xf numFmtId="3" fontId="24" fillId="2" borderId="3" xfId="25" quotePrefix="1" applyNumberFormat="1" applyFont="1" applyFill="1" applyBorder="1" applyAlignment="1">
      <alignment horizontal="left" vertical="center" wrapText="1"/>
    </xf>
    <xf numFmtId="3" fontId="31" fillId="0" borderId="3" xfId="25" quotePrefix="1" applyNumberFormat="1" applyFont="1" applyFill="1" applyBorder="1" applyAlignment="1">
      <alignment horizontal="center" vertical="center" wrapText="1"/>
    </xf>
    <xf numFmtId="49" fontId="29" fillId="0" borderId="3" xfId="25" applyNumberFormat="1" applyFont="1" applyFill="1" applyBorder="1" applyAlignment="1">
      <alignment horizontal="center" vertical="center" wrapText="1"/>
    </xf>
    <xf numFmtId="1" fontId="29" fillId="0" borderId="3" xfId="25" applyNumberFormat="1" applyFont="1" applyFill="1" applyBorder="1" applyAlignment="1">
      <alignment horizontal="left" vertical="center" wrapText="1"/>
    </xf>
    <xf numFmtId="1" fontId="31" fillId="0" borderId="3" xfId="25" applyNumberFormat="1" applyFont="1" applyFill="1" applyBorder="1" applyAlignment="1">
      <alignment horizontal="left" vertical="center" wrapText="1"/>
    </xf>
    <xf numFmtId="49" fontId="31" fillId="0" borderId="3" xfId="34" applyNumberFormat="1" applyFont="1" applyFill="1" applyBorder="1" applyAlignment="1">
      <alignment horizontal="left" vertical="center" wrapText="1"/>
    </xf>
    <xf numFmtId="164" fontId="31" fillId="0" borderId="3" xfId="34" applyNumberFormat="1" applyFont="1" applyFill="1" applyBorder="1" applyAlignment="1">
      <alignment horizontal="center" vertical="center" wrapText="1"/>
    </xf>
    <xf numFmtId="164" fontId="31" fillId="0" borderId="3" xfId="34" applyNumberFormat="1" applyFont="1" applyFill="1" applyBorder="1" applyAlignment="1">
      <alignment horizontal="right" vertical="center" wrapText="1"/>
    </xf>
    <xf numFmtId="3" fontId="29" fillId="0" borderId="3" xfId="25" quotePrefix="1" applyNumberFormat="1" applyFont="1" applyFill="1" applyBorder="1" applyAlignment="1">
      <alignment horizontal="center" vertical="center" wrapText="1"/>
    </xf>
    <xf numFmtId="49" fontId="29" fillId="0" borderId="3" xfId="27" applyNumberFormat="1" applyFont="1" applyFill="1" applyBorder="1" applyAlignment="1">
      <alignment horizontal="left" vertical="center" wrapText="1"/>
    </xf>
    <xf numFmtId="0" fontId="29" fillId="0" borderId="3" xfId="39" applyFont="1" applyFill="1" applyBorder="1"/>
    <xf numFmtId="3" fontId="31" fillId="0" borderId="3" xfId="7" quotePrefix="1" applyNumberFormat="1" applyFont="1" applyFill="1" applyBorder="1" applyAlignment="1">
      <alignment horizontal="left" vertical="center" wrapText="1"/>
    </xf>
    <xf numFmtId="3" fontId="31" fillId="0" borderId="3" xfId="25" quotePrefix="1" applyNumberFormat="1" applyFont="1" applyFill="1" applyBorder="1" applyAlignment="1">
      <alignment horizontal="left" vertical="center" wrapText="1"/>
    </xf>
    <xf numFmtId="0" fontId="27" fillId="0" borderId="0" xfId="31" applyFont="1" applyFill="1"/>
    <xf numFmtId="0" fontId="26" fillId="0" borderId="0" xfId="31" applyFont="1" applyFill="1"/>
    <xf numFmtId="0" fontId="10" fillId="0" borderId="0" xfId="0" applyFont="1" applyFill="1"/>
    <xf numFmtId="3" fontId="0" fillId="2" borderId="0" xfId="0" applyNumberFormat="1" applyFill="1"/>
    <xf numFmtId="0" fontId="0" fillId="2" borderId="0" xfId="0" applyFill="1"/>
    <xf numFmtId="41" fontId="0" fillId="0" borderId="0" xfId="0" applyNumberFormat="1"/>
    <xf numFmtId="167" fontId="0" fillId="0" borderId="0" xfId="0" applyNumberFormat="1"/>
    <xf numFmtId="172" fontId="0" fillId="0" borderId="0" xfId="0" applyNumberFormat="1"/>
    <xf numFmtId="171" fontId="0" fillId="0" borderId="0" xfId="0" applyNumberFormat="1"/>
    <xf numFmtId="173" fontId="0" fillId="0" borderId="0" xfId="0" applyNumberFormat="1"/>
    <xf numFmtId="174" fontId="0" fillId="0" borderId="0" xfId="0" applyNumberFormat="1"/>
    <xf numFmtId="3" fontId="38" fillId="2" borderId="3" xfId="1" quotePrefix="1" applyNumberFormat="1" applyFont="1" applyFill="1" applyBorder="1" applyAlignment="1">
      <alignment horizontal="right" vertical="center" wrapText="1"/>
    </xf>
    <xf numFmtId="3" fontId="38" fillId="2" borderId="3" xfId="1" applyNumberFormat="1" applyFont="1" applyFill="1" applyBorder="1" applyAlignment="1">
      <alignment horizontal="right" vertical="center" wrapText="1"/>
    </xf>
    <xf numFmtId="3" fontId="40" fillId="2" borderId="3" xfId="1" applyNumberFormat="1" applyFont="1" applyFill="1" applyBorder="1" applyAlignment="1">
      <alignment horizontal="right" vertical="center" wrapText="1"/>
    </xf>
    <xf numFmtId="3" fontId="56" fillId="2" borderId="3" xfId="1" quotePrefix="1" applyNumberFormat="1" applyFont="1" applyFill="1" applyBorder="1" applyAlignment="1">
      <alignment horizontal="right" vertical="center" wrapText="1"/>
    </xf>
    <xf numFmtId="3" fontId="40" fillId="2" borderId="3" xfId="0" quotePrefix="1" applyNumberFormat="1" applyFont="1" applyFill="1" applyBorder="1" applyAlignment="1">
      <alignment horizontal="right" vertical="center" wrapText="1"/>
    </xf>
    <xf numFmtId="3" fontId="38" fillId="2" borderId="3" xfId="0" applyNumberFormat="1" applyFont="1" applyFill="1" applyBorder="1" applyAlignment="1">
      <alignment horizontal="right" vertical="center"/>
    </xf>
    <xf numFmtId="3" fontId="40" fillId="2" borderId="4" xfId="0" applyNumberFormat="1" applyFont="1" applyFill="1" applyBorder="1" applyAlignment="1">
      <alignment horizontal="right" vertical="center"/>
    </xf>
    <xf numFmtId="3" fontId="30" fillId="0" borderId="3" xfId="0" applyNumberFormat="1" applyFont="1" applyBorder="1" applyAlignment="1">
      <alignment vertical="center" wrapText="1"/>
    </xf>
    <xf numFmtId="3" fontId="30" fillId="2" borderId="3" xfId="0" applyNumberFormat="1" applyFont="1" applyFill="1" applyBorder="1" applyAlignment="1">
      <alignment vertical="center" wrapText="1"/>
    </xf>
    <xf numFmtId="3" fontId="29" fillId="0" borderId="3" xfId="0" applyNumberFormat="1" applyFont="1" applyBorder="1" applyAlignment="1">
      <alignment vertical="center" wrapText="1"/>
    </xf>
    <xf numFmtId="3" fontId="29" fillId="2" borderId="3" xfId="0" applyNumberFormat="1" applyFont="1" applyFill="1" applyBorder="1" applyAlignment="1">
      <alignment vertical="center" wrapText="1"/>
    </xf>
    <xf numFmtId="3" fontId="31" fillId="0" borderId="3" xfId="0" applyNumberFormat="1" applyFont="1" applyBorder="1" applyAlignment="1">
      <alignment vertical="center" wrapText="1"/>
    </xf>
    <xf numFmtId="3" fontId="31" fillId="2" borderId="3" xfId="0" applyNumberFormat="1" applyFont="1" applyFill="1" applyBorder="1" applyAlignment="1">
      <alignment vertical="center" wrapText="1"/>
    </xf>
    <xf numFmtId="3" fontId="31" fillId="0" borderId="3" xfId="0" applyNumberFormat="1" applyFont="1" applyBorder="1" applyAlignment="1">
      <alignment vertical="center"/>
    </xf>
    <xf numFmtId="3" fontId="31" fillId="0" borderId="3" xfId="1" applyNumberFormat="1" applyFont="1" applyFill="1" applyBorder="1" applyAlignment="1">
      <alignment horizontal="right" vertical="center"/>
    </xf>
    <xf numFmtId="3" fontId="30" fillId="0" borderId="3" xfId="0" applyNumberFormat="1" applyFont="1" applyFill="1" applyBorder="1" applyAlignment="1">
      <alignment vertical="center" wrapText="1"/>
    </xf>
    <xf numFmtId="3" fontId="30" fillId="0" borderId="3" xfId="0" applyNumberFormat="1" applyFont="1" applyFill="1" applyBorder="1" applyAlignment="1">
      <alignment horizontal="right" vertical="center" wrapText="1"/>
    </xf>
    <xf numFmtId="3" fontId="29" fillId="0" borderId="3" xfId="0" applyNumberFormat="1" applyFont="1" applyFill="1" applyBorder="1" applyAlignment="1">
      <alignment vertical="center" wrapText="1"/>
    </xf>
    <xf numFmtId="3" fontId="31" fillId="0" borderId="3" xfId="0" applyNumberFormat="1" applyFont="1" applyFill="1" applyBorder="1" applyAlignment="1">
      <alignment vertical="center" wrapText="1"/>
    </xf>
    <xf numFmtId="3" fontId="30" fillId="0" borderId="0" xfId="31" applyNumberFormat="1" applyFont="1" applyAlignment="1">
      <alignment vertical="center"/>
    </xf>
    <xf numFmtId="0" fontId="12" fillId="0" borderId="3" xfId="0" applyFont="1" applyBorder="1"/>
    <xf numFmtId="0" fontId="56" fillId="2" borderId="3" xfId="0" applyFont="1" applyFill="1" applyBorder="1"/>
    <xf numFmtId="3" fontId="12" fillId="0" borderId="3" xfId="0" applyNumberFormat="1" applyFont="1" applyBorder="1" applyAlignment="1">
      <alignment horizontal="right" vertical="center"/>
    </xf>
    <xf numFmtId="0" fontId="4" fillId="6" borderId="0" xfId="0" applyFont="1" applyFill="1" applyAlignment="1">
      <alignment horizontal="center" vertical="center"/>
    </xf>
    <xf numFmtId="0" fontId="56" fillId="3" borderId="0" xfId="0" applyFont="1" applyFill="1" applyAlignment="1">
      <alignment horizontal="center" vertical="center"/>
    </xf>
    <xf numFmtId="49" fontId="3" fillId="0" borderId="18" xfId="0" quotePrefix="1" applyNumberFormat="1" applyFont="1" applyBorder="1" applyAlignment="1">
      <alignment horizontal="left" vertical="center" wrapText="1"/>
    </xf>
    <xf numFmtId="3" fontId="3" fillId="0" borderId="18" xfId="0" applyNumberFormat="1" applyFont="1" applyBorder="1" applyAlignment="1">
      <alignment horizontal="right" vertical="center"/>
    </xf>
    <xf numFmtId="3" fontId="3" fillId="2" borderId="18" xfId="0" applyNumberFormat="1" applyFont="1" applyFill="1" applyBorder="1" applyAlignment="1">
      <alignment horizontal="right" vertical="center"/>
    </xf>
    <xf numFmtId="3" fontId="40" fillId="2" borderId="18" xfId="0" applyNumberFormat="1" applyFont="1" applyFill="1" applyBorder="1" applyAlignment="1">
      <alignment horizontal="right" vertical="center"/>
    </xf>
    <xf numFmtId="3" fontId="52" fillId="2" borderId="18" xfId="0" applyNumberFormat="1" applyFont="1" applyFill="1" applyBorder="1" applyAlignment="1">
      <alignment horizontal="righ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40" fillId="2" borderId="18" xfId="0" applyFont="1" applyFill="1" applyBorder="1" applyAlignment="1">
      <alignment horizontal="center" vertical="center"/>
    </xf>
    <xf numFmtId="3" fontId="57" fillId="0" borderId="17" xfId="0" applyNumberFormat="1" applyFont="1" applyBorder="1" applyAlignment="1">
      <alignment horizontal="center" vertical="center" wrapText="1"/>
    </xf>
    <xf numFmtId="49" fontId="57" fillId="6" borderId="0" xfId="0" applyNumberFormat="1" applyFont="1" applyFill="1"/>
    <xf numFmtId="49" fontId="58" fillId="10" borderId="0" xfId="0" applyNumberFormat="1" applyFont="1" applyFill="1" applyAlignment="1">
      <alignment horizontal="center" vertical="center"/>
    </xf>
    <xf numFmtId="49" fontId="57" fillId="0" borderId="0" xfId="0" applyNumberFormat="1" applyFont="1"/>
    <xf numFmtId="0" fontId="22" fillId="0" borderId="0" xfId="0" applyFont="1" applyFill="1" applyAlignment="1">
      <alignment vertical="center"/>
    </xf>
    <xf numFmtId="0" fontId="31" fillId="0" borderId="0" xfId="0" applyFont="1" applyFill="1"/>
    <xf numFmtId="3" fontId="31" fillId="0" borderId="1" xfId="2" applyNumberFormat="1" applyFont="1" applyFill="1" applyBorder="1" applyAlignment="1">
      <alignment horizontal="center" vertical="center" wrapText="1"/>
    </xf>
    <xf numFmtId="3" fontId="59" fillId="0" borderId="17" xfId="0" applyNumberFormat="1" applyFont="1" applyFill="1" applyBorder="1" applyAlignment="1">
      <alignment horizontal="center" vertical="center" wrapText="1"/>
    </xf>
    <xf numFmtId="3" fontId="29" fillId="0" borderId="3" xfId="0" applyNumberFormat="1" applyFont="1" applyFill="1" applyBorder="1" applyAlignment="1">
      <alignment vertical="center"/>
    </xf>
    <xf numFmtId="3" fontId="30" fillId="0" borderId="3" xfId="0" applyNumberFormat="1" applyFont="1" applyFill="1" applyBorder="1" applyAlignment="1">
      <alignment vertical="center"/>
    </xf>
    <xf numFmtId="3" fontId="31" fillId="0" borderId="3" xfId="1" applyNumberFormat="1" applyFont="1" applyFill="1" applyBorder="1" applyAlignment="1">
      <alignment horizontal="right" vertical="center" wrapText="1"/>
    </xf>
    <xf numFmtId="3" fontId="30" fillId="0" borderId="3" xfId="1" applyNumberFormat="1" applyFont="1" applyFill="1" applyBorder="1" applyAlignment="1">
      <alignment horizontal="right" vertical="center" wrapText="1"/>
    </xf>
    <xf numFmtId="3" fontId="7" fillId="0" borderId="1" xfId="2" applyNumberFormat="1" applyFont="1" applyFill="1" applyBorder="1" applyAlignment="1">
      <alignment horizontal="center" vertical="center" wrapText="1"/>
    </xf>
    <xf numFmtId="0" fontId="14" fillId="0" borderId="3" xfId="0" applyFont="1" applyFill="1" applyBorder="1" applyAlignment="1">
      <alignment horizontal="center" vertical="center"/>
    </xf>
    <xf numFmtId="49" fontId="15" fillId="0" borderId="0" xfId="0" applyNumberFormat="1" applyFont="1" applyFill="1"/>
    <xf numFmtId="49" fontId="13" fillId="0" borderId="3" xfId="0" applyNumberFormat="1" applyFont="1" applyFill="1" applyBorder="1" applyAlignment="1">
      <alignment horizontal="center" vertical="center"/>
    </xf>
    <xf numFmtId="49" fontId="13" fillId="0" borderId="3" xfId="0" applyNumberFormat="1" applyFont="1" applyFill="1" applyBorder="1" applyAlignment="1">
      <alignment vertical="center" wrapText="1"/>
    </xf>
    <xf numFmtId="3" fontId="13" fillId="0" borderId="3" xfId="0" applyNumberFormat="1" applyFont="1" applyFill="1" applyBorder="1" applyAlignment="1">
      <alignment vertical="center" wrapText="1"/>
    </xf>
    <xf numFmtId="3" fontId="13" fillId="0" borderId="3" xfId="0" applyNumberFormat="1" applyFont="1" applyFill="1" applyBorder="1" applyAlignment="1">
      <alignment vertical="center"/>
    </xf>
    <xf numFmtId="3" fontId="60" fillId="0" borderId="17" xfId="0" applyNumberFormat="1" applyFont="1" applyFill="1" applyBorder="1" applyAlignment="1">
      <alignment horizontal="center" vertical="center" wrapText="1"/>
    </xf>
    <xf numFmtId="0" fontId="40" fillId="2" borderId="0" xfId="0" applyFont="1" applyFill="1" applyAlignment="1">
      <alignment horizontal="center" vertical="center"/>
    </xf>
    <xf numFmtId="49" fontId="40" fillId="2" borderId="3" xfId="2" applyNumberFormat="1" applyFont="1" applyFill="1" applyBorder="1" applyAlignment="1">
      <alignment horizontal="center" vertical="center" wrapText="1"/>
    </xf>
    <xf numFmtId="164" fontId="40" fillId="2" borderId="3" xfId="1" quotePrefix="1" applyNumberFormat="1" applyFont="1" applyFill="1" applyBorder="1" applyAlignment="1">
      <alignment vertical="center" wrapText="1"/>
    </xf>
    <xf numFmtId="0" fontId="40" fillId="2" borderId="3"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3" fontId="7" fillId="0" borderId="1" xfId="2" applyNumberFormat="1" applyFont="1" applyBorder="1" applyAlignment="1">
      <alignment horizontal="center" vertical="center" wrapText="1"/>
    </xf>
    <xf numFmtId="3" fontId="57" fillId="0" borderId="17" xfId="0" applyNumberFormat="1" applyFont="1" applyFill="1" applyBorder="1" applyAlignment="1">
      <alignment horizontal="center" vertical="center" wrapText="1"/>
    </xf>
    <xf numFmtId="3" fontId="14" fillId="0" borderId="3" xfId="0" applyNumberFormat="1" applyFont="1" applyFill="1" applyBorder="1" applyAlignment="1">
      <alignment vertical="center"/>
    </xf>
    <xf numFmtId="0" fontId="12" fillId="0" borderId="0" xfId="0" applyFont="1" applyFill="1" applyAlignment="1">
      <alignment vertical="center"/>
    </xf>
    <xf numFmtId="0" fontId="7" fillId="0" borderId="1" xfId="0" applyFont="1" applyBorder="1" applyAlignment="1">
      <alignment horizontal="center" vertical="center" wrapText="1"/>
    </xf>
    <xf numFmtId="0" fontId="7" fillId="0" borderId="3" xfId="0" applyFont="1" applyFill="1" applyBorder="1" applyAlignment="1">
      <alignment horizontal="center" vertical="center"/>
    </xf>
    <xf numFmtId="3" fontId="10" fillId="0" borderId="0" xfId="0" applyNumberFormat="1" applyFont="1" applyFill="1"/>
    <xf numFmtId="0" fontId="7" fillId="0" borderId="0" xfId="0" applyFont="1" applyFill="1" applyAlignment="1">
      <alignment vertical="center"/>
    </xf>
    <xf numFmtId="49" fontId="60" fillId="0" borderId="0" xfId="0" applyNumberFormat="1" applyFont="1" applyFill="1"/>
    <xf numFmtId="49" fontId="15" fillId="0" borderId="3" xfId="0" applyNumberFormat="1" applyFont="1" applyFill="1" applyBorder="1" applyAlignment="1">
      <alignment horizontal="center" vertical="center" wrapText="1"/>
    </xf>
    <xf numFmtId="1" fontId="15" fillId="0" borderId="0" xfId="0" applyNumberFormat="1" applyFont="1" applyFill="1"/>
    <xf numFmtId="3" fontId="15" fillId="0" borderId="0" xfId="0" applyNumberFormat="1" applyFont="1" applyFill="1"/>
    <xf numFmtId="0" fontId="14" fillId="0" borderId="3" xfId="0" applyFont="1" applyFill="1" applyBorder="1" applyAlignment="1">
      <alignment vertical="center" wrapText="1"/>
    </xf>
    <xf numFmtId="1" fontId="7" fillId="0" borderId="3" xfId="0" applyNumberFormat="1" applyFont="1" applyFill="1" applyBorder="1" applyAlignment="1">
      <alignment horizontal="center" vertical="center"/>
    </xf>
    <xf numFmtId="0" fontId="7" fillId="0" borderId="0" xfId="0" applyFont="1" applyFill="1" applyAlignment="1">
      <alignment horizontal="center" vertical="center"/>
    </xf>
    <xf numFmtId="49" fontId="10" fillId="0" borderId="0" xfId="0" applyNumberFormat="1" applyFont="1" applyFill="1"/>
    <xf numFmtId="49" fontId="4" fillId="0" borderId="2" xfId="2" applyNumberFormat="1" applyFont="1" applyFill="1" applyBorder="1" applyAlignment="1">
      <alignment horizontal="center" vertical="center" wrapText="1"/>
    </xf>
    <xf numFmtId="0" fontId="19" fillId="0" borderId="0" xfId="0" applyFont="1" applyFill="1"/>
    <xf numFmtId="49" fontId="5" fillId="0" borderId="3" xfId="2" quotePrefix="1" applyNumberFormat="1" applyFont="1" applyFill="1" applyBorder="1" applyAlignment="1">
      <alignment horizontal="center" vertical="center" wrapText="1"/>
    </xf>
    <xf numFmtId="49" fontId="5" fillId="0" borderId="3" xfId="2" applyNumberFormat="1" applyFont="1" applyFill="1" applyBorder="1" applyAlignment="1">
      <alignment horizontal="center" vertical="center" wrapText="1"/>
    </xf>
    <xf numFmtId="49" fontId="5" fillId="0" borderId="3" xfId="2" applyNumberFormat="1" applyFont="1" applyFill="1" applyBorder="1" applyAlignment="1">
      <alignment horizontal="left" vertical="center" wrapText="1"/>
    </xf>
    <xf numFmtId="49" fontId="12" fillId="0" borderId="3" xfId="2" applyNumberFormat="1" applyFont="1" applyFill="1" applyBorder="1" applyAlignment="1">
      <alignment horizontal="center" vertical="center" wrapText="1"/>
    </xf>
    <xf numFmtId="49" fontId="12" fillId="0" borderId="3" xfId="2" applyNumberFormat="1" applyFont="1" applyFill="1" applyBorder="1" applyAlignment="1">
      <alignment horizontal="left" vertical="center" wrapText="1"/>
    </xf>
    <xf numFmtId="0" fontId="4" fillId="0" borderId="0" xfId="0" applyFont="1" applyFill="1"/>
    <xf numFmtId="3" fontId="3" fillId="0" borderId="3" xfId="2" quotePrefix="1" applyNumberFormat="1" applyFont="1" applyFill="1" applyBorder="1" applyAlignment="1">
      <alignment horizontal="center" vertical="center" wrapText="1"/>
    </xf>
    <xf numFmtId="1" fontId="5" fillId="0" borderId="3" xfId="2" applyNumberFormat="1" applyFont="1" applyFill="1" applyBorder="1" applyAlignment="1">
      <alignment horizontal="center" vertical="center"/>
    </xf>
    <xf numFmtId="49" fontId="5" fillId="0" borderId="3" xfId="8" applyNumberFormat="1" applyFont="1" applyFill="1" applyBorder="1" applyAlignment="1">
      <alignment vertical="center" wrapText="1"/>
    </xf>
    <xf numFmtId="0" fontId="5" fillId="0" borderId="3" xfId="0" applyFont="1" applyFill="1" applyBorder="1" applyAlignment="1">
      <alignment horizontal="center" vertical="center" wrapText="1"/>
    </xf>
    <xf numFmtId="1" fontId="5" fillId="0" borderId="3" xfId="5"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3" xfId="2" applyNumberFormat="1" applyFont="1" applyFill="1" applyBorder="1" applyAlignment="1">
      <alignment horizontal="left" vertical="center" wrapText="1"/>
    </xf>
    <xf numFmtId="1" fontId="12" fillId="0" borderId="3" xfId="2" applyNumberFormat="1" applyFont="1" applyFill="1" applyBorder="1" applyAlignment="1">
      <alignment horizontal="center" vertical="center"/>
    </xf>
    <xf numFmtId="49" fontId="12" fillId="0" borderId="3" xfId="0" quotePrefix="1" applyNumberFormat="1" applyFont="1" applyFill="1" applyBorder="1" applyAlignment="1">
      <alignment horizontal="left" vertical="center" wrapText="1"/>
    </xf>
    <xf numFmtId="0" fontId="354" fillId="0" borderId="0" xfId="0" applyFont="1" applyFill="1"/>
    <xf numFmtId="0" fontId="63" fillId="0" borderId="0" xfId="50" applyFont="1" applyFill="1" applyBorder="1" applyAlignment="1">
      <alignment horizontal="center" vertical="center" wrapText="1"/>
    </xf>
    <xf numFmtId="175" fontId="63" fillId="0" borderId="21" xfId="50" quotePrefix="1" applyNumberFormat="1" applyFont="1" applyFill="1" applyBorder="1" applyAlignment="1">
      <alignment horizontal="center" vertical="center" wrapText="1"/>
    </xf>
    <xf numFmtId="49" fontId="19" fillId="0" borderId="2" xfId="50" applyNumberFormat="1" applyFont="1" applyFill="1" applyBorder="1" applyAlignment="1">
      <alignment horizontal="center" vertical="center" wrapText="1"/>
    </xf>
    <xf numFmtId="49" fontId="19" fillId="0" borderId="2" xfId="50" quotePrefix="1" applyNumberFormat="1" applyFont="1" applyFill="1" applyBorder="1" applyAlignment="1">
      <alignment horizontal="center" vertical="center" wrapText="1"/>
    </xf>
    <xf numFmtId="49" fontId="355" fillId="0" borderId="0" xfId="0" applyNumberFormat="1" applyFont="1" applyFill="1" applyAlignment="1">
      <alignment horizontal="center"/>
    </xf>
    <xf numFmtId="0" fontId="63" fillId="0" borderId="3" xfId="50" applyFont="1" applyFill="1" applyBorder="1" applyAlignment="1">
      <alignment horizontal="center" vertical="center" wrapText="1"/>
    </xf>
    <xf numFmtId="0" fontId="63" fillId="0" borderId="3" xfId="50" applyFont="1" applyFill="1" applyBorder="1" applyAlignment="1">
      <alignment horizontal="left" vertical="center" wrapText="1"/>
    </xf>
    <xf numFmtId="175" fontId="63" fillId="0" borderId="3" xfId="50" quotePrefix="1" applyNumberFormat="1" applyFont="1" applyFill="1" applyBorder="1" applyAlignment="1">
      <alignment horizontal="center" vertical="center" wrapText="1"/>
    </xf>
    <xf numFmtId="0" fontId="10" fillId="0" borderId="3" xfId="50" applyFont="1" applyFill="1" applyBorder="1" applyAlignment="1">
      <alignment horizontal="center" vertical="center" wrapText="1"/>
    </xf>
    <xf numFmtId="0" fontId="10" fillId="0" borderId="3" xfId="50" applyFont="1" applyFill="1" applyBorder="1" applyAlignment="1">
      <alignment vertical="center" wrapText="1"/>
    </xf>
    <xf numFmtId="176" fontId="10" fillId="0" borderId="3" xfId="51" applyNumberFormat="1" applyFont="1" applyFill="1" applyBorder="1" applyAlignment="1">
      <alignment vertical="center" wrapText="1"/>
    </xf>
    <xf numFmtId="176" fontId="10" fillId="0" borderId="3" xfId="51" applyNumberFormat="1" applyFont="1" applyFill="1" applyBorder="1" applyAlignment="1">
      <alignment horizontal="center" vertical="center" wrapText="1"/>
    </xf>
    <xf numFmtId="177" fontId="10" fillId="0" borderId="3" xfId="50" applyNumberFormat="1" applyFont="1" applyFill="1" applyBorder="1" applyAlignment="1">
      <alignment horizontal="right" vertical="center" wrapText="1"/>
    </xf>
    <xf numFmtId="176" fontId="10" fillId="0" borderId="3" xfId="51" applyNumberFormat="1" applyFont="1" applyFill="1" applyBorder="1" applyAlignment="1">
      <alignment horizontal="right" vertical="center" wrapText="1"/>
    </xf>
    <xf numFmtId="175" fontId="10" fillId="0" borderId="3" xfId="50" quotePrefix="1" applyNumberFormat="1" applyFont="1" applyFill="1" applyBorder="1" applyAlignment="1">
      <alignment horizontal="right" vertical="center" wrapText="1"/>
    </xf>
    <xf numFmtId="0" fontId="10" fillId="0" borderId="3" xfId="50" quotePrefix="1" applyFont="1" applyFill="1" applyBorder="1" applyAlignment="1">
      <alignment horizontal="center" vertical="center" wrapText="1"/>
    </xf>
    <xf numFmtId="178" fontId="10" fillId="0" borderId="3" xfId="50" applyNumberFormat="1" applyFont="1" applyFill="1" applyBorder="1" applyAlignment="1">
      <alignment horizontal="right" vertical="center" wrapText="1"/>
    </xf>
    <xf numFmtId="166" fontId="10" fillId="0" borderId="3" xfId="50" applyNumberFormat="1" applyFont="1" applyFill="1" applyBorder="1" applyAlignment="1">
      <alignment horizontal="right" vertical="center" wrapText="1"/>
    </xf>
    <xf numFmtId="43" fontId="10" fillId="0" borderId="3" xfId="51" applyFont="1" applyFill="1" applyBorder="1" applyAlignment="1">
      <alignment horizontal="right" vertical="center" wrapText="1"/>
    </xf>
    <xf numFmtId="0" fontId="10" fillId="0" borderId="3" xfId="50" applyFont="1" applyFill="1" applyBorder="1" applyAlignment="1">
      <alignment horizontal="left" vertical="center" wrapText="1"/>
    </xf>
    <xf numFmtId="0" fontId="10" fillId="0" borderId="3" xfId="50" applyFont="1" applyFill="1" applyBorder="1" applyAlignment="1">
      <alignment horizontal="right" vertical="center" wrapText="1"/>
    </xf>
    <xf numFmtId="175" fontId="10" fillId="0" borderId="3" xfId="50" quotePrefix="1" applyNumberFormat="1" applyFont="1" applyFill="1" applyBorder="1" applyAlignment="1">
      <alignment horizontal="center" vertical="center" wrapText="1"/>
    </xf>
    <xf numFmtId="179" fontId="10" fillId="0" borderId="3" xfId="50" quotePrefix="1" applyNumberFormat="1" applyFont="1" applyFill="1" applyBorder="1" applyAlignment="1">
      <alignment horizontal="right" vertical="center" wrapText="1"/>
    </xf>
    <xf numFmtId="43" fontId="10" fillId="0" borderId="3" xfId="51" applyNumberFormat="1" applyFont="1" applyFill="1" applyBorder="1" applyAlignment="1">
      <alignment vertical="center" wrapText="1"/>
    </xf>
    <xf numFmtId="0" fontId="10" fillId="0" borderId="3" xfId="50" applyNumberFormat="1" applyFont="1" applyFill="1" applyBorder="1" applyAlignment="1">
      <alignment horizontal="left" vertical="center" wrapText="1"/>
    </xf>
    <xf numFmtId="176" fontId="10" fillId="0" borderId="3" xfId="50" applyNumberFormat="1" applyFont="1" applyFill="1" applyBorder="1" applyAlignment="1">
      <alignment horizontal="right" vertical="center" wrapText="1"/>
    </xf>
    <xf numFmtId="0" fontId="19" fillId="0" borderId="3" xfId="50" applyFont="1" applyFill="1" applyBorder="1" applyAlignment="1">
      <alignment horizontal="right" vertical="center" wrapText="1"/>
    </xf>
    <xf numFmtId="43" fontId="10" fillId="0" borderId="3" xfId="50" applyNumberFormat="1" applyFont="1" applyFill="1" applyBorder="1" applyAlignment="1">
      <alignment horizontal="right" vertical="center" wrapText="1"/>
    </xf>
    <xf numFmtId="180" fontId="10" fillId="0" borderId="3" xfId="50" applyNumberFormat="1" applyFont="1" applyFill="1" applyBorder="1" applyAlignment="1">
      <alignment horizontal="right" vertical="center" wrapText="1"/>
    </xf>
    <xf numFmtId="43" fontId="10" fillId="0" borderId="3" xfId="51" applyNumberFormat="1" applyFont="1" applyFill="1" applyBorder="1" applyAlignment="1">
      <alignment horizontal="right" vertical="center" wrapText="1"/>
    </xf>
    <xf numFmtId="175" fontId="10" fillId="0" borderId="3" xfId="50" applyNumberFormat="1" applyFont="1" applyFill="1" applyBorder="1" applyAlignment="1">
      <alignment horizontal="right" vertical="center" wrapText="1"/>
    </xf>
    <xf numFmtId="0" fontId="63" fillId="0" borderId="3" xfId="50" applyNumberFormat="1" applyFont="1" applyFill="1" applyBorder="1" applyAlignment="1">
      <alignment horizontal="left" vertical="center" wrapText="1"/>
    </xf>
    <xf numFmtId="176" fontId="63" fillId="0" borderId="3" xfId="51" applyNumberFormat="1" applyFont="1" applyFill="1" applyBorder="1" applyAlignment="1">
      <alignment horizontal="right" vertical="center" wrapText="1"/>
    </xf>
    <xf numFmtId="177" fontId="63" fillId="0" borderId="3" xfId="50" applyNumberFormat="1" applyFont="1" applyFill="1" applyBorder="1" applyAlignment="1">
      <alignment horizontal="right" vertical="center" wrapText="1"/>
    </xf>
    <xf numFmtId="0" fontId="63" fillId="0" borderId="3" xfId="50" quotePrefix="1" applyFont="1" applyFill="1" applyBorder="1" applyAlignment="1">
      <alignment horizontal="center" vertical="center" wrapText="1"/>
    </xf>
    <xf numFmtId="49" fontId="10" fillId="0" borderId="3" xfId="50" applyNumberFormat="1" applyFont="1" applyFill="1" applyBorder="1" applyAlignment="1">
      <alignment horizontal="left" vertical="center" wrapText="1"/>
    </xf>
    <xf numFmtId="164" fontId="10" fillId="0" borderId="3" xfId="51" applyNumberFormat="1" applyFont="1" applyFill="1" applyBorder="1" applyAlignment="1">
      <alignment horizontal="right" vertical="center" wrapText="1"/>
    </xf>
    <xf numFmtId="164" fontId="10" fillId="0" borderId="3" xfId="50" applyNumberFormat="1" applyFont="1" applyFill="1" applyBorder="1" applyAlignment="1">
      <alignment horizontal="right" vertical="center" wrapText="1"/>
    </xf>
    <xf numFmtId="49" fontId="63" fillId="0" borderId="3" xfId="50" applyNumberFormat="1" applyFont="1" applyFill="1" applyBorder="1" applyAlignment="1">
      <alignment horizontal="left" vertical="center" wrapText="1"/>
    </xf>
    <xf numFmtId="0" fontId="63" fillId="0" borderId="3" xfId="50" applyFont="1" applyFill="1" applyBorder="1" applyAlignment="1">
      <alignment horizontal="right" vertical="center" wrapText="1"/>
    </xf>
    <xf numFmtId="49" fontId="10" fillId="0" borderId="3" xfId="50" applyNumberFormat="1" applyFont="1" applyFill="1" applyBorder="1" applyAlignment="1">
      <alignment vertical="center" wrapText="1"/>
    </xf>
    <xf numFmtId="179" fontId="10" fillId="0" borderId="3" xfId="50" applyNumberFormat="1" applyFont="1" applyFill="1" applyBorder="1" applyAlignment="1">
      <alignment horizontal="right" vertical="center" wrapText="1"/>
    </xf>
    <xf numFmtId="0" fontId="10" fillId="0" borderId="4" xfId="50" quotePrefix="1" applyFont="1" applyFill="1" applyBorder="1" applyAlignment="1">
      <alignment horizontal="center" vertical="center" wrapText="1"/>
    </xf>
    <xf numFmtId="49" fontId="10" fillId="0" borderId="4" xfId="50" applyNumberFormat="1" applyFont="1" applyFill="1" applyBorder="1" applyAlignment="1">
      <alignment horizontal="left" vertical="center" wrapText="1"/>
    </xf>
    <xf numFmtId="0" fontId="10" fillId="0" borderId="4" xfId="50" applyFont="1" applyFill="1" applyBorder="1" applyAlignment="1">
      <alignment horizontal="center" vertical="center" wrapText="1"/>
    </xf>
    <xf numFmtId="176" fontId="10" fillId="0" borderId="4" xfId="51" applyNumberFormat="1" applyFont="1" applyFill="1" applyBorder="1" applyAlignment="1">
      <alignment horizontal="right" vertical="center" wrapText="1"/>
    </xf>
    <xf numFmtId="0" fontId="354" fillId="0" borderId="4" xfId="0" applyFont="1" applyFill="1" applyBorder="1"/>
    <xf numFmtId="0" fontId="5" fillId="0" borderId="0" xfId="49" applyFont="1" applyFill="1" applyAlignment="1">
      <alignment vertical="center" wrapText="1"/>
    </xf>
    <xf numFmtId="0" fontId="357" fillId="0" borderId="0" xfId="0" applyFont="1" applyFill="1"/>
    <xf numFmtId="0" fontId="5" fillId="0" borderId="0" xfId="0" applyFont="1" applyFill="1" applyAlignment="1">
      <alignment vertical="center"/>
    </xf>
    <xf numFmtId="164" fontId="10" fillId="0" borderId="1" xfId="41" applyNumberFormat="1" applyFont="1" applyFill="1" applyBorder="1" applyAlignment="1" applyProtection="1">
      <alignment horizontal="center" vertical="center" wrapText="1"/>
    </xf>
    <xf numFmtId="0" fontId="360" fillId="0" borderId="0" xfId="49" applyFont="1" applyFill="1"/>
    <xf numFmtId="9" fontId="10" fillId="0" borderId="1" xfId="47" applyFont="1" applyFill="1" applyBorder="1" applyAlignment="1" applyProtection="1">
      <alignment horizontal="center" vertical="center" wrapText="1"/>
    </xf>
    <xf numFmtId="3" fontId="10" fillId="0" borderId="1" xfId="47" applyNumberFormat="1" applyFont="1" applyFill="1" applyBorder="1" applyAlignment="1" applyProtection="1">
      <alignment horizontal="center" vertical="center" wrapText="1"/>
    </xf>
    <xf numFmtId="0" fontId="10" fillId="0" borderId="1" xfId="47" applyNumberFormat="1" applyFont="1" applyFill="1" applyBorder="1" applyAlignment="1" applyProtection="1">
      <alignment horizontal="center" vertical="center" wrapText="1"/>
    </xf>
    <xf numFmtId="0" fontId="63" fillId="0" borderId="1" xfId="50" applyFont="1" applyFill="1" applyBorder="1" applyAlignment="1">
      <alignment horizontal="center" vertical="center" wrapText="1"/>
    </xf>
    <xf numFmtId="49" fontId="19" fillId="0" borderId="60" xfId="50" applyNumberFormat="1" applyFont="1" applyFill="1" applyBorder="1" applyAlignment="1">
      <alignment horizontal="center" vertical="center" wrapText="1"/>
    </xf>
    <xf numFmtId="175" fontId="63" fillId="0" borderId="80" xfId="50" quotePrefix="1" applyNumberFormat="1" applyFont="1" applyFill="1" applyBorder="1" applyAlignment="1">
      <alignment horizontal="center" vertical="center" wrapText="1"/>
    </xf>
    <xf numFmtId="177" fontId="10" fillId="0" borderId="80" xfId="50" applyNumberFormat="1" applyFont="1" applyFill="1" applyBorder="1" applyAlignment="1">
      <alignment horizontal="right" vertical="center" wrapText="1"/>
    </xf>
    <xf numFmtId="175" fontId="10" fillId="0" borderId="80" xfId="50" quotePrefix="1" applyNumberFormat="1" applyFont="1" applyFill="1" applyBorder="1" applyAlignment="1">
      <alignment horizontal="right" vertical="center" wrapText="1"/>
    </xf>
    <xf numFmtId="178" fontId="10" fillId="0" borderId="80" xfId="50" applyNumberFormat="1" applyFont="1" applyFill="1" applyBorder="1" applyAlignment="1">
      <alignment horizontal="right" vertical="center" wrapText="1"/>
    </xf>
    <xf numFmtId="166" fontId="10" fillId="0" borderId="80" xfId="50" applyNumberFormat="1" applyFont="1" applyFill="1" applyBorder="1" applyAlignment="1">
      <alignment horizontal="right" vertical="center" wrapText="1"/>
    </xf>
    <xf numFmtId="175" fontId="10" fillId="0" borderId="80" xfId="50" quotePrefix="1" applyNumberFormat="1" applyFont="1" applyFill="1" applyBorder="1" applyAlignment="1">
      <alignment horizontal="center" vertical="center" wrapText="1"/>
    </xf>
    <xf numFmtId="179" fontId="10" fillId="0" borderId="80" xfId="50" quotePrefix="1" applyNumberFormat="1" applyFont="1" applyFill="1" applyBorder="1" applyAlignment="1">
      <alignment horizontal="right" vertical="center" wrapText="1"/>
    </xf>
    <xf numFmtId="176" fontId="10" fillId="0" borderId="80" xfId="50" applyNumberFormat="1" applyFont="1" applyFill="1" applyBorder="1" applyAlignment="1">
      <alignment horizontal="right" vertical="center" wrapText="1"/>
    </xf>
    <xf numFmtId="43" fontId="10" fillId="0" borderId="80" xfId="50" applyNumberFormat="1" applyFont="1" applyFill="1" applyBorder="1" applyAlignment="1">
      <alignment horizontal="right" vertical="center" wrapText="1"/>
    </xf>
    <xf numFmtId="180" fontId="10" fillId="0" borderId="80" xfId="50" applyNumberFormat="1" applyFont="1" applyFill="1" applyBorder="1" applyAlignment="1">
      <alignment horizontal="right" vertical="center" wrapText="1"/>
    </xf>
    <xf numFmtId="175" fontId="10" fillId="0" borderId="80" xfId="50" applyNumberFormat="1" applyFont="1" applyFill="1" applyBorder="1" applyAlignment="1">
      <alignment horizontal="right" vertical="center" wrapText="1"/>
    </xf>
    <xf numFmtId="177" fontId="63" fillId="0" borderId="80" xfId="50" applyNumberFormat="1" applyFont="1" applyFill="1" applyBorder="1" applyAlignment="1">
      <alignment horizontal="right" vertical="center" wrapText="1"/>
    </xf>
    <xf numFmtId="164" fontId="10" fillId="0" borderId="80" xfId="50" applyNumberFormat="1" applyFont="1" applyFill="1" applyBorder="1" applyAlignment="1">
      <alignment horizontal="right" vertical="center" wrapText="1"/>
    </xf>
    <xf numFmtId="0" fontId="10" fillId="0" borderId="80" xfId="50" applyFont="1" applyFill="1" applyBorder="1" applyAlignment="1">
      <alignment horizontal="right" vertical="center" wrapText="1"/>
    </xf>
    <xf numFmtId="0" fontId="354" fillId="0" borderId="81" xfId="0" applyFont="1" applyFill="1" applyBorder="1"/>
    <xf numFmtId="49" fontId="10" fillId="0" borderId="1" xfId="41" applyNumberFormat="1" applyFont="1" applyFill="1" applyBorder="1" applyAlignment="1" applyProtection="1">
      <alignment vertical="center" wrapText="1"/>
    </xf>
    <xf numFmtId="49" fontId="10" fillId="0" borderId="1" xfId="41" quotePrefix="1" applyNumberFormat="1" applyFont="1" applyFill="1" applyBorder="1" applyAlignment="1" applyProtection="1">
      <alignment vertical="center" wrapText="1"/>
    </xf>
    <xf numFmtId="0" fontId="3" fillId="0" borderId="0" xfId="49" applyFont="1" applyFill="1" applyAlignment="1">
      <alignment horizontal="left" vertical="center" wrapText="1"/>
    </xf>
    <xf numFmtId="0" fontId="3" fillId="0" borderId="0" xfId="49" applyFont="1" applyFill="1" applyAlignment="1">
      <alignment vertical="center" wrapText="1"/>
    </xf>
    <xf numFmtId="0" fontId="4" fillId="0" borderId="0" xfId="49" applyFont="1" applyFill="1" applyAlignment="1">
      <alignment vertical="center"/>
    </xf>
    <xf numFmtId="0" fontId="3" fillId="0" borderId="0" xfId="49" applyFont="1" applyFill="1" applyAlignment="1">
      <alignment vertical="center"/>
    </xf>
    <xf numFmtId="0" fontId="3" fillId="0" borderId="0" xfId="49" applyFont="1" applyFill="1"/>
    <xf numFmtId="0" fontId="4" fillId="0" borderId="0" xfId="49" applyFont="1" applyFill="1" applyBorder="1" applyAlignment="1">
      <alignment horizontal="right" vertical="center"/>
    </xf>
    <xf numFmtId="0" fontId="3" fillId="0" borderId="0" xfId="49" applyFont="1" applyFill="1" applyBorder="1" applyAlignment="1">
      <alignment vertical="center"/>
    </xf>
    <xf numFmtId="0" fontId="63" fillId="0" borderId="0" xfId="49" applyFont="1" applyFill="1" applyBorder="1" applyAlignment="1">
      <alignment horizontal="center" vertical="center" wrapText="1"/>
    </xf>
    <xf numFmtId="0" fontId="10" fillId="0" borderId="1" xfId="46" applyFont="1" applyFill="1" applyBorder="1" applyAlignment="1">
      <alignment horizontal="center" vertical="center"/>
    </xf>
    <xf numFmtId="0" fontId="10" fillId="0" borderId="1" xfId="46" applyFont="1" applyFill="1" applyBorder="1"/>
    <xf numFmtId="0" fontId="10" fillId="0" borderId="1" xfId="46" quotePrefix="1" applyFont="1" applyFill="1" applyBorder="1" applyAlignment="1">
      <alignment horizontal="center" vertical="center"/>
    </xf>
    <xf numFmtId="0" fontId="175" fillId="0" borderId="0" xfId="49" applyFont="1" applyFill="1"/>
    <xf numFmtId="164" fontId="10" fillId="0" borderId="1" xfId="41" quotePrefix="1" applyNumberFormat="1" applyFont="1" applyFill="1" applyBorder="1" applyAlignment="1" applyProtection="1">
      <alignment horizontal="center" vertical="center" wrapText="1"/>
    </xf>
    <xf numFmtId="0" fontId="175" fillId="0" borderId="0" xfId="49" applyFont="1" applyFill="1" applyAlignment="1">
      <alignment horizontal="center"/>
    </xf>
    <xf numFmtId="0" fontId="4" fillId="0" borderId="33" xfId="49" applyFont="1" applyFill="1" applyBorder="1" applyAlignment="1">
      <alignment vertical="center" wrapText="1"/>
    </xf>
    <xf numFmtId="0" fontId="19" fillId="0" borderId="21" xfId="49" quotePrefix="1" applyFont="1" applyFill="1" applyBorder="1" applyAlignment="1">
      <alignment horizontal="center" vertical="center" wrapText="1"/>
    </xf>
    <xf numFmtId="0" fontId="10" fillId="0" borderId="0" xfId="49" applyFont="1" applyFill="1" applyAlignment="1">
      <alignment wrapText="1"/>
    </xf>
    <xf numFmtId="49" fontId="63" fillId="0" borderId="21" xfId="49" applyNumberFormat="1" applyFont="1" applyFill="1" applyBorder="1" applyAlignment="1">
      <alignment horizontal="left" vertical="center" wrapText="1"/>
    </xf>
    <xf numFmtId="0" fontId="63" fillId="0" borderId="21" xfId="50" applyFont="1" applyFill="1" applyBorder="1" applyAlignment="1">
      <alignment horizontal="center" vertical="center" wrapText="1"/>
    </xf>
    <xf numFmtId="0" fontId="63" fillId="0" borderId="1" xfId="49" applyFont="1" applyFill="1" applyBorder="1" applyAlignment="1">
      <alignment horizontal="center" vertical="center" wrapText="1"/>
    </xf>
    <xf numFmtId="0" fontId="63" fillId="0" borderId="79" xfId="49" applyFont="1" applyFill="1" applyBorder="1" applyAlignment="1">
      <alignment horizontal="center" vertical="center" wrapText="1"/>
    </xf>
    <xf numFmtId="0" fontId="63" fillId="0" borderId="13" xfId="49" applyFont="1" applyFill="1" applyBorder="1" applyAlignment="1">
      <alignment horizontal="center" vertical="center" wrapText="1"/>
    </xf>
    <xf numFmtId="0" fontId="5" fillId="0" borderId="0" xfId="49" applyFont="1" applyFill="1" applyAlignment="1">
      <alignment horizontal="center" vertical="center" wrapText="1"/>
    </xf>
    <xf numFmtId="0" fontId="63" fillId="0" borderId="19"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63" fillId="0" borderId="1" xfId="49" quotePrefix="1" applyFont="1" applyFill="1" applyBorder="1" applyAlignment="1">
      <alignment horizontal="center" vertical="center" wrapText="1"/>
    </xf>
    <xf numFmtId="49" fontId="63" fillId="0" borderId="1" xfId="49" applyNumberFormat="1" applyFont="1" applyFill="1" applyBorder="1" applyAlignment="1">
      <alignment vertical="center" wrapText="1"/>
    </xf>
    <xf numFmtId="0" fontId="10" fillId="0" borderId="1" xfId="46" applyNumberFormat="1" applyFont="1" applyFill="1" applyBorder="1" applyAlignment="1">
      <alignment horizontal="center" vertical="center"/>
    </xf>
    <xf numFmtId="0" fontId="10" fillId="0" borderId="1" xfId="41" applyNumberFormat="1" applyFont="1" applyFill="1" applyBorder="1" applyAlignment="1" applyProtection="1">
      <alignment horizontal="center" vertical="center" wrapText="1"/>
    </xf>
    <xf numFmtId="0" fontId="10" fillId="0" borderId="1" xfId="46" applyNumberFormat="1" applyFont="1" applyFill="1" applyBorder="1"/>
    <xf numFmtId="49" fontId="19" fillId="0" borderId="1" xfId="41" applyNumberFormat="1" applyFont="1" applyFill="1" applyBorder="1" applyAlignment="1" applyProtection="1">
      <alignment vertical="center" wrapText="1"/>
    </xf>
    <xf numFmtId="164" fontId="10" fillId="0" borderId="19" xfId="41" applyNumberFormat="1" applyFont="1" applyFill="1" applyBorder="1" applyAlignment="1" applyProtection="1">
      <alignment horizontal="center" vertical="center" wrapText="1"/>
    </xf>
    <xf numFmtId="0" fontId="10" fillId="0" borderId="19" xfId="41" applyNumberFormat="1" applyFont="1" applyFill="1" applyBorder="1" applyAlignment="1" applyProtection="1">
      <alignment horizontal="center" vertical="center" wrapText="1"/>
    </xf>
    <xf numFmtId="49" fontId="10" fillId="0" borderId="1" xfId="41" applyNumberFormat="1" applyFont="1" applyFill="1" applyBorder="1" applyAlignment="1" applyProtection="1">
      <alignment horizontal="center" vertical="center" wrapText="1"/>
    </xf>
    <xf numFmtId="0" fontId="10" fillId="0" borderId="79" xfId="49" applyFont="1" applyFill="1" applyBorder="1" applyAlignment="1">
      <alignment horizontal="center" vertical="center" wrapText="1"/>
    </xf>
    <xf numFmtId="0" fontId="10" fillId="0" borderId="13" xfId="49" applyFont="1" applyFill="1" applyBorder="1" applyAlignment="1">
      <alignment horizontal="center" vertical="center" wrapText="1"/>
    </xf>
    <xf numFmtId="0" fontId="10" fillId="0" borderId="0" xfId="49" applyFont="1" applyFill="1" applyBorder="1" applyAlignment="1">
      <alignment horizontal="center" vertical="center" wrapText="1"/>
    </xf>
    <xf numFmtId="0" fontId="361" fillId="0" borderId="1" xfId="46" applyFont="1" applyFill="1" applyBorder="1"/>
    <xf numFmtId="0" fontId="362" fillId="0" borderId="1" xfId="46" applyFont="1" applyFill="1" applyBorder="1"/>
    <xf numFmtId="0" fontId="361" fillId="0" borderId="0" xfId="49" applyFont="1" applyFill="1"/>
    <xf numFmtId="0" fontId="360" fillId="0" borderId="1" xfId="46" applyFont="1" applyFill="1" applyBorder="1"/>
    <xf numFmtId="0" fontId="363" fillId="0" borderId="1" xfId="46" applyFont="1" applyFill="1" applyBorder="1"/>
    <xf numFmtId="0" fontId="10" fillId="0" borderId="0" xfId="49" applyFont="1" applyFill="1"/>
    <xf numFmtId="0" fontId="3" fillId="0" borderId="0" xfId="49" applyFont="1" applyFill="1" applyAlignment="1">
      <alignment wrapText="1"/>
    </xf>
    <xf numFmtId="0" fontId="63" fillId="0" borderId="0" xfId="49" applyFont="1" applyFill="1" applyAlignment="1">
      <alignment vertical="center" wrapText="1"/>
    </xf>
    <xf numFmtId="0" fontId="63" fillId="0" borderId="0" xfId="49" applyFont="1" applyFill="1" applyAlignment="1">
      <alignment horizontal="center" vertical="center" wrapText="1"/>
    </xf>
    <xf numFmtId="0" fontId="63" fillId="0" borderId="21" xfId="49" applyFont="1" applyFill="1" applyBorder="1" applyAlignment="1">
      <alignment horizontal="center" vertical="center" wrapText="1"/>
    </xf>
    <xf numFmtId="0" fontId="19" fillId="0" borderId="0" xfId="49" applyFont="1" applyFill="1" applyAlignment="1">
      <alignment horizontal="center" vertical="center" wrapText="1"/>
    </xf>
    <xf numFmtId="3" fontId="63" fillId="0" borderId="21" xfId="49" applyNumberFormat="1" applyFont="1" applyFill="1" applyBorder="1" applyAlignment="1">
      <alignment vertical="center" wrapText="1"/>
    </xf>
    <xf numFmtId="0" fontId="63" fillId="0" borderId="0" xfId="49" applyFont="1" applyFill="1" applyAlignment="1">
      <alignment wrapText="1"/>
    </xf>
    <xf numFmtId="0" fontId="10" fillId="0" borderId="21" xfId="46" applyFont="1" applyFill="1" applyBorder="1" applyAlignment="1">
      <alignment horizontal="center" vertical="center" wrapText="1"/>
    </xf>
    <xf numFmtId="49" fontId="10" fillId="0" borderId="21" xfId="11445" applyNumberFormat="1" applyFont="1" applyFill="1" applyBorder="1" applyAlignment="1" applyProtection="1">
      <alignment horizontal="left" vertical="center" wrapText="1"/>
    </xf>
    <xf numFmtId="3" fontId="10" fillId="0" borderId="21" xfId="46" applyNumberFormat="1" applyFont="1" applyFill="1" applyBorder="1" applyAlignment="1">
      <alignment vertical="center" wrapText="1"/>
    </xf>
    <xf numFmtId="0" fontId="10" fillId="0" borderId="21" xfId="49" applyFont="1" applyFill="1" applyBorder="1" applyAlignment="1">
      <alignment wrapText="1"/>
    </xf>
    <xf numFmtId="0" fontId="63" fillId="0" borderId="21" xfId="46" applyFont="1" applyFill="1" applyBorder="1" applyAlignment="1">
      <alignment horizontal="center" vertical="center" wrapText="1"/>
    </xf>
    <xf numFmtId="49" fontId="63" fillId="0" borderId="21" xfId="11445" applyNumberFormat="1" applyFont="1" applyFill="1" applyBorder="1" applyAlignment="1" applyProtection="1">
      <alignment horizontal="left" vertical="center" wrapText="1"/>
    </xf>
    <xf numFmtId="3" fontId="63" fillId="0" borderId="21" xfId="46" applyNumberFormat="1" applyFont="1" applyFill="1" applyBorder="1" applyAlignment="1">
      <alignment vertical="center" wrapText="1"/>
    </xf>
    <xf numFmtId="0" fontId="63" fillId="0" borderId="21" xfId="49" applyFont="1" applyFill="1" applyBorder="1" applyAlignment="1">
      <alignment wrapText="1"/>
    </xf>
    <xf numFmtId="0" fontId="63" fillId="2" borderId="0" xfId="50" applyFont="1" applyFill="1" applyBorder="1" applyAlignment="1">
      <alignment horizontal="center" vertical="center" wrapText="1"/>
    </xf>
    <xf numFmtId="0" fontId="63" fillId="2" borderId="1" xfId="50" applyFont="1" applyFill="1" applyBorder="1" applyAlignment="1">
      <alignment horizontal="center" vertical="center" wrapText="1"/>
    </xf>
    <xf numFmtId="49" fontId="19" fillId="2" borderId="2" xfId="50" applyNumberFormat="1" applyFont="1" applyFill="1" applyBorder="1" applyAlignment="1">
      <alignment horizontal="center" vertical="center" wrapText="1"/>
    </xf>
    <xf numFmtId="175" fontId="63" fillId="2" borderId="88" xfId="50" quotePrefix="1" applyNumberFormat="1" applyFont="1" applyFill="1" applyBorder="1" applyAlignment="1">
      <alignment horizontal="center" vertical="center" wrapText="1"/>
    </xf>
    <xf numFmtId="177" fontId="10" fillId="2" borderId="88" xfId="50" applyNumberFormat="1" applyFont="1" applyFill="1" applyBorder="1" applyAlignment="1">
      <alignment horizontal="right" vertical="center" wrapText="1"/>
    </xf>
    <xf numFmtId="175" fontId="10" fillId="2" borderId="88" xfId="50" quotePrefix="1" applyNumberFormat="1" applyFont="1" applyFill="1" applyBorder="1" applyAlignment="1">
      <alignment horizontal="right" vertical="center" wrapText="1"/>
    </xf>
    <xf numFmtId="178" fontId="10" fillId="2" borderId="88" xfId="50" applyNumberFormat="1" applyFont="1" applyFill="1" applyBorder="1" applyAlignment="1">
      <alignment horizontal="right" vertical="center" wrapText="1"/>
    </xf>
    <xf numFmtId="166" fontId="10" fillId="2" borderId="88" xfId="50" applyNumberFormat="1" applyFont="1" applyFill="1" applyBorder="1" applyAlignment="1">
      <alignment horizontal="right" vertical="center" wrapText="1"/>
    </xf>
    <xf numFmtId="175" fontId="10" fillId="2" borderId="88" xfId="50" quotePrefix="1" applyNumberFormat="1" applyFont="1" applyFill="1" applyBorder="1" applyAlignment="1">
      <alignment horizontal="center" vertical="center" wrapText="1"/>
    </xf>
    <xf numFmtId="179" fontId="10" fillId="2" borderId="88" xfId="50" quotePrefix="1" applyNumberFormat="1" applyFont="1" applyFill="1" applyBorder="1" applyAlignment="1">
      <alignment horizontal="right" vertical="center" wrapText="1"/>
    </xf>
    <xf numFmtId="176" fontId="10" fillId="2" borderId="88" xfId="50" applyNumberFormat="1" applyFont="1" applyFill="1" applyBorder="1" applyAlignment="1">
      <alignment horizontal="right" vertical="center" wrapText="1"/>
    </xf>
    <xf numFmtId="43" fontId="10" fillId="2" borderId="88" xfId="50" applyNumberFormat="1" applyFont="1" applyFill="1" applyBorder="1" applyAlignment="1">
      <alignment horizontal="right" vertical="center" wrapText="1"/>
    </xf>
    <xf numFmtId="180" fontId="10" fillId="2" borderId="88" xfId="50" applyNumberFormat="1" applyFont="1" applyFill="1" applyBorder="1" applyAlignment="1">
      <alignment horizontal="right" vertical="center" wrapText="1"/>
    </xf>
    <xf numFmtId="175" fontId="10" fillId="2" borderId="88" xfId="50" applyNumberFormat="1" applyFont="1" applyFill="1" applyBorder="1" applyAlignment="1">
      <alignment horizontal="right" vertical="center" wrapText="1"/>
    </xf>
    <xf numFmtId="177" fontId="63" fillId="2" borderId="88" xfId="50" applyNumberFormat="1" applyFont="1" applyFill="1" applyBorder="1" applyAlignment="1">
      <alignment horizontal="right" vertical="center" wrapText="1"/>
    </xf>
    <xf numFmtId="164" fontId="10" fillId="2" borderId="88" xfId="50" applyNumberFormat="1" applyFont="1" applyFill="1" applyBorder="1" applyAlignment="1">
      <alignment horizontal="right" vertical="center" wrapText="1"/>
    </xf>
    <xf numFmtId="0" fontId="10" fillId="2" borderId="88" xfId="50" applyFont="1" applyFill="1" applyBorder="1" applyAlignment="1">
      <alignment horizontal="right" vertical="center" wrapText="1"/>
    </xf>
    <xf numFmtId="0" fontId="354" fillId="2" borderId="89" xfId="0" applyFont="1" applyFill="1" applyBorder="1"/>
    <xf numFmtId="0" fontId="354" fillId="2" borderId="0" xfId="0" applyFont="1" applyFill="1"/>
    <xf numFmtId="0" fontId="4" fillId="2" borderId="33" xfId="49" applyFont="1" applyFill="1" applyBorder="1" applyAlignment="1">
      <alignment vertical="center" wrapText="1"/>
    </xf>
    <xf numFmtId="0" fontId="19" fillId="2" borderId="21" xfId="49" quotePrefix="1" applyFont="1" applyFill="1" applyBorder="1" applyAlignment="1">
      <alignment horizontal="center" vertical="center" wrapText="1"/>
    </xf>
    <xf numFmtId="49" fontId="63" fillId="2" borderId="21" xfId="49" applyNumberFormat="1" applyFont="1" applyFill="1" applyBorder="1" applyAlignment="1">
      <alignment horizontal="center" vertical="center" wrapText="1"/>
    </xf>
    <xf numFmtId="49" fontId="63" fillId="2" borderId="21" xfId="49" applyNumberFormat="1" applyFont="1" applyFill="1" applyBorder="1" applyAlignment="1">
      <alignment horizontal="left" vertical="center" wrapText="1"/>
    </xf>
    <xf numFmtId="49" fontId="10" fillId="2" borderId="21" xfId="46" applyNumberFormat="1" applyFont="1" applyFill="1" applyBorder="1" applyAlignment="1">
      <alignment horizontal="left" vertical="center" wrapText="1"/>
    </xf>
    <xf numFmtId="49" fontId="63" fillId="2" borderId="21" xfId="46" applyNumberFormat="1" applyFont="1" applyFill="1" applyBorder="1" applyAlignment="1">
      <alignment horizontal="left" vertical="center" wrapText="1"/>
    </xf>
    <xf numFmtId="49" fontId="10" fillId="2" borderId="21" xfId="46" quotePrefix="1" applyNumberFormat="1" applyFont="1" applyFill="1" applyBorder="1" applyAlignment="1">
      <alignment horizontal="left" vertical="center" wrapText="1"/>
    </xf>
    <xf numFmtId="0" fontId="10" fillId="2" borderId="0" xfId="49" applyFont="1" applyFill="1" applyAlignment="1">
      <alignment wrapText="1"/>
    </xf>
    <xf numFmtId="0" fontId="12" fillId="0" borderId="0" xfId="44" applyFont="1" applyFill="1" applyAlignment="1">
      <alignment horizontal="right" vertical="center"/>
    </xf>
    <xf numFmtId="0" fontId="14" fillId="0" borderId="9" xfId="44" applyFont="1" applyFill="1" applyBorder="1" applyAlignment="1">
      <alignment horizontal="center" vertical="center" wrapText="1"/>
    </xf>
    <xf numFmtId="0" fontId="14" fillId="0" borderId="19" xfId="44" applyFont="1" applyFill="1" applyBorder="1" applyAlignment="1">
      <alignment horizontal="center" vertical="center" wrapText="1"/>
    </xf>
    <xf numFmtId="0" fontId="26" fillId="3" borderId="0" xfId="44" applyFont="1" applyFill="1" applyBorder="1" applyAlignment="1">
      <alignment horizontal="center" vertical="center" wrapText="1"/>
    </xf>
    <xf numFmtId="0" fontId="26" fillId="8" borderId="16" xfId="44" applyFont="1" applyFill="1" applyBorder="1" applyAlignment="1">
      <alignment horizontal="center" vertical="center" wrapText="1"/>
    </xf>
    <xf numFmtId="0" fontId="26" fillId="8" borderId="0" xfId="44" applyFont="1" applyFill="1" applyBorder="1" applyAlignment="1">
      <alignment horizontal="center" vertical="center" wrapText="1"/>
    </xf>
    <xf numFmtId="0" fontId="14" fillId="0" borderId="1" xfId="44" applyFont="1" applyFill="1" applyBorder="1" applyAlignment="1">
      <alignment horizontal="center" vertical="center" wrapText="1"/>
    </xf>
    <xf numFmtId="0" fontId="5" fillId="0" borderId="0" xfId="44" applyFont="1" applyFill="1" applyAlignment="1">
      <alignment horizontal="center" vertical="center"/>
    </xf>
    <xf numFmtId="0" fontId="4" fillId="0" borderId="0" xfId="44" applyFont="1" applyFill="1" applyAlignment="1">
      <alignment horizontal="center" vertical="center"/>
    </xf>
    <xf numFmtId="0" fontId="4" fillId="0" borderId="5" xfId="44" applyFont="1" applyFill="1" applyBorder="1" applyAlignment="1">
      <alignment horizontal="right" vertical="center"/>
    </xf>
    <xf numFmtId="0" fontId="14" fillId="0" borderId="6" xfId="44" applyFont="1" applyFill="1" applyBorder="1" applyAlignment="1">
      <alignment horizontal="center" vertical="center" wrapText="1"/>
    </xf>
    <xf numFmtId="0" fontId="14" fillId="0" borderId="7" xfId="44" applyFont="1" applyFill="1" applyBorder="1" applyAlignment="1">
      <alignment horizontal="center" vertical="center" wrapText="1"/>
    </xf>
    <xf numFmtId="0" fontId="14" fillId="0" borderId="8" xfId="44" applyFont="1" applyFill="1" applyBorder="1" applyAlignment="1">
      <alignment horizontal="center" vertical="center" wrapText="1"/>
    </xf>
    <xf numFmtId="0" fontId="26" fillId="9" borderId="16" xfId="44" applyFont="1" applyFill="1" applyBorder="1" applyAlignment="1">
      <alignment horizontal="center" vertical="center" wrapText="1"/>
    </xf>
    <xf numFmtId="0" fontId="26" fillId="9" borderId="0" xfId="44" applyFont="1" applyFill="1" applyBorder="1" applyAlignment="1">
      <alignment horizontal="center" vertical="center" wrapText="1"/>
    </xf>
    <xf numFmtId="0" fontId="12" fillId="0" borderId="0" xfId="49" applyFont="1" applyFill="1" applyAlignment="1">
      <alignment horizontal="right" vertical="center" wrapText="1"/>
    </xf>
    <xf numFmtId="175" fontId="64" fillId="0" borderId="21" xfId="50" quotePrefix="1" applyNumberFormat="1" applyFont="1" applyFill="1" applyBorder="1" applyAlignment="1">
      <alignment horizontal="center" vertical="center" wrapText="1"/>
    </xf>
    <xf numFmtId="0" fontId="63" fillId="0" borderId="21" xfId="50" applyFont="1" applyFill="1" applyBorder="1" applyAlignment="1">
      <alignment horizontal="center" vertical="center" wrapText="1"/>
    </xf>
    <xf numFmtId="0" fontId="5" fillId="0" borderId="0" xfId="49" applyFont="1" applyFill="1" applyAlignment="1">
      <alignment horizontal="center" vertical="center" wrapText="1"/>
    </xf>
    <xf numFmtId="43" fontId="4" fillId="0" borderId="0" xfId="50" applyNumberFormat="1" applyFont="1" applyFill="1" applyBorder="1" applyAlignment="1">
      <alignment horizontal="center" vertical="center" wrapText="1"/>
    </xf>
    <xf numFmtId="0" fontId="4" fillId="0" borderId="0" xfId="50" applyFont="1" applyFill="1" applyBorder="1" applyAlignment="1">
      <alignment horizontal="center" vertical="center" wrapText="1"/>
    </xf>
    <xf numFmtId="0" fontId="63" fillId="0" borderId="6" xfId="50" applyFont="1" applyFill="1" applyBorder="1" applyAlignment="1">
      <alignment horizontal="center" vertical="center" wrapText="1"/>
    </xf>
    <xf numFmtId="0" fontId="63" fillId="0" borderId="7" xfId="50" applyFont="1" applyFill="1" applyBorder="1" applyAlignment="1">
      <alignment horizontal="center" vertical="center" wrapText="1"/>
    </xf>
    <xf numFmtId="0" fontId="63" fillId="0" borderId="78" xfId="50" applyFont="1" applyFill="1" applyBorder="1" applyAlignment="1">
      <alignment horizontal="center" vertical="center" wrapText="1"/>
    </xf>
    <xf numFmtId="43" fontId="4" fillId="0" borderId="0" xfId="49" applyNumberFormat="1" applyFont="1" applyFill="1" applyAlignment="1">
      <alignment horizontal="center" vertical="center" wrapText="1"/>
    </xf>
    <xf numFmtId="0" fontId="4" fillId="0" borderId="0" xfId="49" applyFont="1" applyFill="1" applyAlignment="1">
      <alignment horizontal="center" vertical="center" wrapText="1"/>
    </xf>
    <xf numFmtId="0" fontId="63" fillId="0" borderId="1" xfId="49" applyFont="1" applyFill="1" applyBorder="1" applyAlignment="1">
      <alignment horizontal="center" vertical="center" wrapText="1"/>
    </xf>
    <xf numFmtId="0" fontId="63" fillId="0" borderId="79" xfId="49" applyFont="1" applyFill="1" applyBorder="1" applyAlignment="1">
      <alignment horizontal="center" vertical="center" wrapText="1"/>
    </xf>
    <xf numFmtId="0" fontId="63" fillId="0" borderId="13" xfId="49" applyFont="1" applyFill="1" applyBorder="1" applyAlignment="1">
      <alignment horizontal="center" vertical="center" wrapText="1"/>
    </xf>
    <xf numFmtId="0" fontId="4" fillId="0" borderId="33" xfId="49" applyFont="1" applyFill="1" applyBorder="1" applyAlignment="1">
      <alignment horizontal="right" vertical="center"/>
    </xf>
    <xf numFmtId="0" fontId="63" fillId="0" borderId="9" xfId="49" applyFont="1" applyFill="1" applyBorder="1" applyAlignment="1">
      <alignment horizontal="center" vertical="center" wrapText="1"/>
    </xf>
    <xf numFmtId="0" fontId="63" fillId="0" borderId="55" xfId="49" applyFont="1" applyFill="1" applyBorder="1" applyAlignment="1">
      <alignment horizontal="center" vertical="center" wrapText="1"/>
    </xf>
    <xf numFmtId="0" fontId="63" fillId="0" borderId="19" xfId="49" applyFont="1" applyFill="1" applyBorder="1" applyAlignment="1">
      <alignment horizontal="center" vertical="center" wrapText="1"/>
    </xf>
    <xf numFmtId="0" fontId="63" fillId="0" borderId="6" xfId="49" applyFont="1" applyFill="1" applyBorder="1" applyAlignment="1">
      <alignment horizontal="center" vertical="center" wrapText="1"/>
    </xf>
    <xf numFmtId="0" fontId="63" fillId="0" borderId="7" xfId="49" applyFont="1" applyFill="1" applyBorder="1" applyAlignment="1">
      <alignment horizontal="center" vertical="center" wrapText="1"/>
    </xf>
    <xf numFmtId="0" fontId="63" fillId="0" borderId="21" xfId="49" applyFont="1" applyFill="1" applyBorder="1" applyAlignment="1">
      <alignment horizontal="center" vertical="center" wrapText="1"/>
    </xf>
    <xf numFmtId="0" fontId="63" fillId="0" borderId="85" xfId="49" applyFont="1" applyFill="1" applyBorder="1" applyAlignment="1">
      <alignment horizontal="center" vertical="center" wrapText="1"/>
    </xf>
    <xf numFmtId="0" fontId="63" fillId="0" borderId="52" xfId="49" applyFont="1" applyFill="1" applyBorder="1" applyAlignment="1">
      <alignment horizontal="center" vertical="center" wrapText="1"/>
    </xf>
    <xf numFmtId="0" fontId="63" fillId="0" borderId="46" xfId="49" applyFont="1" applyFill="1" applyBorder="1" applyAlignment="1">
      <alignment horizontal="center" vertical="center" wrapText="1"/>
    </xf>
    <xf numFmtId="0" fontId="63" fillId="0" borderId="82" xfId="49" applyFont="1" applyFill="1" applyBorder="1" applyAlignment="1">
      <alignment horizontal="center" vertical="center" wrapText="1"/>
    </xf>
    <xf numFmtId="0" fontId="63" fillId="0" borderId="83" xfId="49" applyFont="1" applyFill="1" applyBorder="1" applyAlignment="1">
      <alignment horizontal="center" vertical="center" wrapText="1"/>
    </xf>
    <xf numFmtId="0" fontId="63" fillId="0" borderId="84" xfId="49" applyFont="1" applyFill="1" applyBorder="1" applyAlignment="1">
      <alignment horizontal="center" vertical="center" wrapText="1"/>
    </xf>
    <xf numFmtId="0" fontId="63" fillId="0" borderId="86" xfId="49" applyFont="1" applyFill="1" applyBorder="1" applyAlignment="1">
      <alignment horizontal="center" vertical="center" wrapText="1"/>
    </xf>
    <xf numFmtId="0" fontId="63" fillId="0" borderId="33" xfId="49" applyFont="1" applyFill="1" applyBorder="1" applyAlignment="1">
      <alignment horizontal="center" vertical="center" wrapText="1"/>
    </xf>
    <xf numFmtId="0" fontId="63" fillId="0" borderId="87" xfId="49" applyFont="1" applyFill="1" applyBorder="1" applyAlignment="1">
      <alignment horizontal="center" vertical="center" wrapText="1"/>
    </xf>
    <xf numFmtId="0" fontId="63" fillId="2" borderId="85" xfId="49" applyFont="1" applyFill="1" applyBorder="1" applyAlignment="1">
      <alignment horizontal="center" vertical="center" wrapText="1"/>
    </xf>
    <xf numFmtId="0" fontId="63" fillId="2" borderId="55" xfId="49" applyFont="1" applyFill="1" applyBorder="1" applyAlignment="1">
      <alignment horizontal="center" vertical="center" wrapText="1"/>
    </xf>
    <xf numFmtId="0" fontId="63" fillId="2" borderId="19" xfId="49" applyFont="1" applyFill="1" applyBorder="1" applyAlignment="1">
      <alignment horizontal="center" vertical="center" wrapText="1"/>
    </xf>
    <xf numFmtId="0" fontId="12" fillId="0" borderId="0" xfId="0" applyFont="1" applyAlignment="1">
      <alignment horizontal="center" vertical="center"/>
    </xf>
    <xf numFmtId="0" fontId="24" fillId="2" borderId="1" xfId="0" applyFont="1" applyFill="1" applyBorder="1" applyAlignment="1">
      <alignment horizontal="center" vertical="center" wrapText="1"/>
    </xf>
    <xf numFmtId="0" fontId="5" fillId="0" borderId="0" xfId="0" applyFont="1" applyAlignment="1">
      <alignment horizontal="center" vertical="center" wrapText="1"/>
    </xf>
    <xf numFmtId="43" fontId="4" fillId="0" borderId="0" xfId="1" applyFont="1" applyFill="1" applyAlignment="1">
      <alignment horizontal="center" vertical="center" wrapText="1"/>
    </xf>
    <xf numFmtId="0" fontId="4" fillId="0" borderId="0" xfId="0" applyFont="1" applyAlignment="1">
      <alignment horizontal="right"/>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31" fillId="0"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4" fillId="2" borderId="16" xfId="0" applyFont="1" applyFill="1" applyBorder="1" applyAlignment="1">
      <alignment horizontal="center" vertical="center" wrapText="1"/>
    </xf>
    <xf numFmtId="0" fontId="24" fillId="2" borderId="0" xfId="0" applyFont="1" applyFill="1" applyAlignment="1">
      <alignment horizontal="center" vertical="center"/>
    </xf>
    <xf numFmtId="0" fontId="24" fillId="2" borderId="16" xfId="0" applyFont="1" applyFill="1" applyBorder="1" applyAlignment="1">
      <alignment horizontal="center" vertical="center"/>
    </xf>
    <xf numFmtId="0" fontId="5" fillId="0" borderId="0" xfId="0" applyFont="1" applyAlignment="1">
      <alignment horizontal="left" vertical="center"/>
    </xf>
    <xf numFmtId="0" fontId="7" fillId="0" borderId="10"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58" fillId="0" borderId="0" xfId="0" applyFont="1" applyFill="1" applyAlignment="1">
      <alignment horizontal="right" vertical="center"/>
    </xf>
    <xf numFmtId="3" fontId="3" fillId="0" borderId="1" xfId="2" applyNumberFormat="1" applyFont="1" applyFill="1" applyBorder="1" applyAlignment="1">
      <alignment horizontal="center" vertical="center" wrapText="1"/>
    </xf>
    <xf numFmtId="0" fontId="61" fillId="2" borderId="0" xfId="0" applyFont="1" applyFill="1" applyAlignment="1">
      <alignment horizontal="center" vertical="center"/>
    </xf>
    <xf numFmtId="0" fontId="5" fillId="0" borderId="0" xfId="0" applyFont="1" applyFill="1" applyAlignment="1">
      <alignment horizontal="left" vertical="center"/>
    </xf>
    <xf numFmtId="0" fontId="61" fillId="0" borderId="5" xfId="0" applyFont="1" applyFill="1" applyBorder="1" applyAlignment="1">
      <alignment horizontal="right" vertical="center"/>
    </xf>
    <xf numFmtId="43" fontId="61" fillId="0" borderId="0" xfId="0" applyNumberFormat="1" applyFont="1" applyFill="1" applyAlignment="1">
      <alignment horizontal="center" vertical="center"/>
    </xf>
    <xf numFmtId="0" fontId="61" fillId="0" borderId="0" xfId="0" applyFont="1" applyFill="1" applyAlignment="1">
      <alignment horizontal="center" vertical="center"/>
    </xf>
    <xf numFmtId="0" fontId="356" fillId="0" borderId="0" xfId="0" applyFont="1" applyFill="1" applyAlignment="1">
      <alignment horizontal="center" vertical="center"/>
    </xf>
    <xf numFmtId="0" fontId="3" fillId="0" borderId="1" xfId="3" applyFont="1" applyFill="1" applyBorder="1" applyAlignment="1">
      <alignment horizontal="center" vertical="center" wrapText="1"/>
    </xf>
    <xf numFmtId="0" fontId="10" fillId="0" borderId="0" xfId="0" applyFont="1" applyFill="1" applyAlignment="1">
      <alignment horizontal="left" vertical="center"/>
    </xf>
    <xf numFmtId="49" fontId="3" fillId="0" borderId="1" xfId="2" applyNumberFormat="1" applyFont="1" applyFill="1" applyBorder="1" applyAlignment="1">
      <alignment horizontal="center" vertical="center" wrapText="1"/>
    </xf>
    <xf numFmtId="0" fontId="12" fillId="0" borderId="0" xfId="0" applyFont="1" applyFill="1" applyAlignment="1">
      <alignment horizontal="right" vertical="center"/>
    </xf>
    <xf numFmtId="0" fontId="4" fillId="0" borderId="5" xfId="0" applyFont="1" applyFill="1" applyBorder="1" applyAlignment="1">
      <alignment horizontal="right" vertical="center"/>
    </xf>
    <xf numFmtId="0" fontId="7" fillId="0" borderId="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xf>
    <xf numFmtId="0" fontId="5" fillId="0" borderId="0" xfId="0" applyFont="1" applyFill="1" applyAlignment="1">
      <alignment horizontal="center" vertical="center" wrapText="1"/>
    </xf>
    <xf numFmtId="49" fontId="7" fillId="0" borderId="1" xfId="0" applyNumberFormat="1" applyFont="1" applyFill="1" applyBorder="1" applyAlignment="1">
      <alignment horizontal="center" vertical="center" wrapText="1"/>
    </xf>
    <xf numFmtId="0" fontId="18" fillId="0" borderId="5" xfId="0" applyFont="1" applyBorder="1" applyAlignment="1">
      <alignment horizontal="right"/>
    </xf>
    <xf numFmtId="3" fontId="3" fillId="0" borderId="6" xfId="2" applyNumberFormat="1" applyFont="1" applyBorder="1" applyAlignment="1">
      <alignment horizontal="center" vertical="center" wrapText="1"/>
    </xf>
    <xf numFmtId="3" fontId="3" fillId="0" borderId="7" xfId="2" applyNumberFormat="1" applyFont="1" applyBorder="1" applyAlignment="1">
      <alignment horizontal="center" vertical="center" wrapText="1"/>
    </xf>
    <xf numFmtId="3" fontId="3" fillId="0" borderId="8" xfId="2" applyNumberFormat="1" applyFont="1" applyBorder="1" applyAlignment="1">
      <alignment horizontal="center" vertical="center" wrapText="1"/>
    </xf>
    <xf numFmtId="0" fontId="18" fillId="0" borderId="0" xfId="0" applyFont="1" applyAlignment="1">
      <alignment horizontal="center" vertical="center"/>
    </xf>
    <xf numFmtId="3" fontId="3" fillId="0" borderId="1" xfId="2" applyNumberFormat="1" applyFont="1" applyBorder="1" applyAlignment="1">
      <alignment horizontal="center" vertical="center" wrapText="1"/>
    </xf>
    <xf numFmtId="3" fontId="7" fillId="0" borderId="1" xfId="2" applyNumberFormat="1" applyFont="1" applyBorder="1" applyAlignment="1">
      <alignment horizontal="center" vertical="center" wrapText="1"/>
    </xf>
    <xf numFmtId="0" fontId="46" fillId="0" borderId="0" xfId="0" applyFont="1" applyAlignment="1">
      <alignment horizontal="right" vertical="center"/>
    </xf>
    <xf numFmtId="0" fontId="6" fillId="0" borderId="0" xfId="0" applyFont="1" applyAlignment="1">
      <alignment horizontal="center" vertical="center"/>
    </xf>
    <xf numFmtId="49" fontId="3" fillId="0" borderId="1" xfId="2" applyNumberFormat="1" applyFont="1" applyBorder="1" applyAlignment="1">
      <alignment horizontal="center" vertical="center" wrapText="1"/>
    </xf>
    <xf numFmtId="0" fontId="40" fillId="2" borderId="16" xfId="0" applyFont="1" applyFill="1" applyBorder="1" applyAlignment="1">
      <alignment horizontal="center" vertical="center" wrapText="1"/>
    </xf>
    <xf numFmtId="0" fontId="40" fillId="2" borderId="0" xfId="0" applyFont="1" applyFill="1" applyAlignment="1">
      <alignment horizontal="center" vertical="center"/>
    </xf>
    <xf numFmtId="0" fontId="40" fillId="2" borderId="16" xfId="0" applyFont="1" applyFill="1" applyBorder="1" applyAlignment="1">
      <alignment horizontal="center" vertical="center"/>
    </xf>
    <xf numFmtId="3" fontId="3" fillId="0" borderId="11" xfId="2" applyNumberFormat="1" applyFont="1" applyBorder="1" applyAlignment="1">
      <alignment horizontal="center" vertical="center" wrapText="1"/>
    </xf>
    <xf numFmtId="3" fontId="3" fillId="0" borderId="12" xfId="2" applyNumberFormat="1" applyFont="1" applyBorder="1" applyAlignment="1">
      <alignment horizontal="center" vertical="center" wrapText="1"/>
    </xf>
    <xf numFmtId="3" fontId="3" fillId="0" borderId="13" xfId="2" applyNumberFormat="1" applyFont="1" applyBorder="1" applyAlignment="1">
      <alignment horizontal="center" vertical="center" wrapText="1"/>
    </xf>
    <xf numFmtId="3" fontId="3" fillId="0" borderId="14" xfId="2" applyNumberFormat="1" applyFont="1" applyBorder="1" applyAlignment="1">
      <alignment horizontal="center" vertical="center" wrapText="1"/>
    </xf>
    <xf numFmtId="3" fontId="3" fillId="0" borderId="5" xfId="2" applyNumberFormat="1" applyFont="1" applyBorder="1" applyAlignment="1">
      <alignment horizontal="center" vertical="center" wrapText="1"/>
    </xf>
    <xf numFmtId="3" fontId="3" fillId="0" borderId="15" xfId="2" applyNumberFormat="1" applyFont="1" applyBorder="1" applyAlignment="1">
      <alignment horizontal="center" vertical="center" wrapText="1"/>
    </xf>
    <xf numFmtId="3" fontId="4" fillId="0" borderId="11" xfId="2" applyNumberFormat="1" applyFont="1" applyBorder="1" applyAlignment="1">
      <alignment horizontal="center" vertical="center" wrapText="1"/>
    </xf>
    <xf numFmtId="3" fontId="4" fillId="0" borderId="12" xfId="2" applyNumberFormat="1" applyFont="1" applyBorder="1" applyAlignment="1">
      <alignment horizontal="center" vertical="center" wrapText="1"/>
    </xf>
    <xf numFmtId="3" fontId="4" fillId="0" borderId="13" xfId="2" applyNumberFormat="1" applyFont="1" applyBorder="1" applyAlignment="1">
      <alignment horizontal="center" vertical="center" wrapText="1"/>
    </xf>
    <xf numFmtId="3" fontId="52" fillId="2" borderId="9" xfId="2" applyNumberFormat="1" applyFont="1" applyFill="1" applyBorder="1" applyAlignment="1">
      <alignment horizontal="center" vertical="center" wrapText="1"/>
    </xf>
    <xf numFmtId="3" fontId="52" fillId="2" borderId="19" xfId="2" applyNumberFormat="1" applyFont="1" applyFill="1" applyBorder="1" applyAlignment="1">
      <alignment horizontal="center" vertical="center" wrapText="1"/>
    </xf>
    <xf numFmtId="3" fontId="40" fillId="2" borderId="1" xfId="2" applyNumberFormat="1" applyFont="1" applyFill="1" applyBorder="1" applyAlignment="1">
      <alignment horizontal="center" vertical="center" wrapText="1"/>
    </xf>
    <xf numFmtId="0" fontId="3" fillId="0" borderId="1" xfId="3" applyFont="1" applyBorder="1" applyAlignment="1">
      <alignment horizontal="center" vertical="center" wrapText="1"/>
    </xf>
    <xf numFmtId="3" fontId="3" fillId="2" borderId="9" xfId="2" applyNumberFormat="1" applyFont="1" applyFill="1" applyBorder="1" applyAlignment="1">
      <alignment horizontal="center" vertical="center" wrapText="1"/>
    </xf>
    <xf numFmtId="3" fontId="3" fillId="2" borderId="19" xfId="2" applyNumberFormat="1" applyFont="1" applyFill="1" applyBorder="1" applyAlignment="1">
      <alignment horizontal="center" vertical="center" wrapText="1"/>
    </xf>
    <xf numFmtId="3" fontId="31" fillId="0" borderId="18" xfId="31" applyNumberFormat="1" applyFont="1" applyFill="1" applyBorder="1" applyAlignment="1">
      <alignment horizontal="left" vertical="center" wrapText="1"/>
    </xf>
    <xf numFmtId="3" fontId="31" fillId="0" borderId="17" xfId="31" applyNumberFormat="1" applyFont="1" applyFill="1" applyBorder="1" applyAlignment="1">
      <alignment horizontal="left" vertical="center" wrapText="1"/>
    </xf>
    <xf numFmtId="3" fontId="31" fillId="0" borderId="18" xfId="31" applyNumberFormat="1" applyFont="1" applyFill="1" applyBorder="1" applyAlignment="1">
      <alignment horizontal="center" vertical="center" wrapText="1"/>
    </xf>
    <xf numFmtId="3" fontId="31" fillId="0" borderId="17" xfId="31" applyNumberFormat="1" applyFont="1" applyFill="1" applyBorder="1" applyAlignment="1">
      <alignment horizontal="center" vertical="center" wrapText="1"/>
    </xf>
    <xf numFmtId="3" fontId="31" fillId="0" borderId="18" xfId="31" applyNumberFormat="1" applyFont="1" applyFill="1" applyBorder="1" applyAlignment="1">
      <alignment horizontal="right" vertical="center" wrapText="1"/>
    </xf>
    <xf numFmtId="3" fontId="31" fillId="0" borderId="17" xfId="31" applyNumberFormat="1" applyFont="1" applyFill="1" applyBorder="1" applyAlignment="1">
      <alignment horizontal="right" vertical="center" wrapText="1"/>
    </xf>
    <xf numFmtId="0" fontId="14" fillId="0" borderId="1" xfId="5" applyFont="1" applyFill="1" applyBorder="1" applyAlignment="1">
      <alignment horizontal="center" vertical="center" wrapText="1"/>
    </xf>
    <xf numFmtId="0" fontId="24" fillId="2" borderId="16" xfId="31" applyFont="1" applyFill="1" applyBorder="1" applyAlignment="1">
      <alignment horizontal="center" vertical="center" wrapText="1"/>
    </xf>
    <xf numFmtId="0" fontId="5" fillId="0" borderId="0" xfId="5" applyFont="1" applyFill="1" applyAlignment="1">
      <alignment horizontal="center" vertical="center" wrapText="1"/>
    </xf>
    <xf numFmtId="164" fontId="4" fillId="0" borderId="0" xfId="38" applyNumberFormat="1" applyFont="1" applyFill="1" applyBorder="1" applyAlignment="1">
      <alignment horizontal="center" vertical="center" wrapText="1"/>
    </xf>
    <xf numFmtId="0" fontId="4" fillId="0" borderId="0" xfId="5" applyFont="1" applyFill="1" applyBorder="1" applyAlignment="1">
      <alignment horizontal="right"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horizontal="center" vertical="center"/>
    </xf>
    <xf numFmtId="0" fontId="13" fillId="0" borderId="0" xfId="31" applyFont="1" applyAlignment="1">
      <alignment horizontal="left" vertical="center"/>
    </xf>
    <xf numFmtId="0" fontId="12" fillId="0" borderId="0" xfId="31" applyFont="1" applyAlignment="1">
      <alignment horizontal="right" vertical="center"/>
    </xf>
    <xf numFmtId="0" fontId="15" fillId="0" borderId="0" xfId="31" applyFont="1" applyAlignment="1">
      <alignment horizontal="left" vertical="center"/>
    </xf>
    <xf numFmtId="0" fontId="44" fillId="2" borderId="1" xfId="5" applyFont="1" applyFill="1" applyBorder="1" applyAlignment="1">
      <alignment horizontal="center" vertical="center" wrapText="1"/>
    </xf>
    <xf numFmtId="0" fontId="14" fillId="0" borderId="1" xfId="31" applyFont="1" applyFill="1" applyBorder="1" applyAlignment="1">
      <alignment horizontal="center" vertical="center" wrapText="1"/>
    </xf>
    <xf numFmtId="0" fontId="5" fillId="0" borderId="1" xfId="5" applyFont="1" applyFill="1" applyBorder="1" applyAlignment="1">
      <alignment horizontal="center" vertical="center"/>
    </xf>
    <xf numFmtId="0" fontId="30" fillId="2" borderId="16" xfId="31" applyFont="1" applyFill="1" applyBorder="1" applyAlignment="1">
      <alignment horizontal="center" vertical="center" wrapText="1"/>
    </xf>
    <xf numFmtId="0" fontId="7" fillId="0" borderId="16" xfId="31" applyFont="1" applyFill="1" applyBorder="1" applyAlignment="1">
      <alignment horizontal="center" vertical="center" wrapText="1"/>
    </xf>
    <xf numFmtId="0" fontId="7" fillId="0" borderId="16" xfId="31" applyFont="1" applyBorder="1" applyAlignment="1">
      <alignment horizontal="center" vertical="center" wrapText="1"/>
    </xf>
    <xf numFmtId="3" fontId="7" fillId="0" borderId="18" xfId="31" applyNumberFormat="1" applyFont="1" applyFill="1" applyBorder="1" applyAlignment="1">
      <alignment horizontal="right" vertical="center" wrapText="1"/>
    </xf>
    <xf numFmtId="3" fontId="7" fillId="0" borderId="17" xfId="31" applyNumberFormat="1" applyFont="1" applyFill="1" applyBorder="1" applyAlignment="1">
      <alignment horizontal="right"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4" fillId="2" borderId="2" xfId="0" applyFont="1" applyFill="1" applyBorder="1" applyAlignment="1">
      <alignment horizontal="center" vertical="center" wrapText="1"/>
    </xf>
  </cellXfs>
  <cellStyles count="11446">
    <cellStyle name="_x0001_" xfId="52"/>
    <cellStyle name="          _x000a__x000a_shell=progman.exe_x000a__x000a_m" xfId="53"/>
    <cellStyle name="          _x000d__x000a_shell=progman.exe_x000d__x000a_m" xfId="54"/>
    <cellStyle name="          _x000d__x000a_shell=progman.exe_x000d__x000a_m 2" xfId="55"/>
    <cellStyle name="          _x000d__x000a_shell=progman.exe_x000d__x000a_m 2 2" xfId="56"/>
    <cellStyle name="          _x005f_x000d__x005f_x000a_shell=progman.exe_x005f_x000d__x005f_x000a_m" xfId="57"/>
    <cellStyle name="_x0001_ 2" xfId="58"/>
    <cellStyle name="_x000a__x000a_JournalTemplate=C:\COMFO\CTALK\JOURSTD.TPL_x000a__x000a_LbStateAddress=3 3 0 251 1 89 2 311_x000a__x000a_LbStateJou" xfId="59"/>
    <cellStyle name="_x000d__x000a_JournalTemplate=C:\COMFO\CTALK\JOURSTD.TPL_x000d__x000a_LbStateAddress=3 3 0 251 1 89 2 311_x000d__x000a_LbStateJou" xfId="60"/>
    <cellStyle name="_x000d__x000a_JournalTemplate=C:\COMFO\CTALK\JOURSTD.TPL_x000d__x000a_LbStateAddress=3 3 0 251 1 89 2 311_x000d__x000a_LbStateJou 2" xfId="61"/>
    <cellStyle name="# ##0" xfId="62"/>
    <cellStyle name="#,##0" xfId="63"/>
    <cellStyle name="#,##0 2" xfId="64"/>
    <cellStyle name="#,##0 2 2" xfId="65"/>
    <cellStyle name="#,##0 3" xfId="66"/>
    <cellStyle name="%" xfId="67"/>
    <cellStyle name="% 2" xfId="68"/>
    <cellStyle name="% 3" xfId="69"/>
    <cellStyle name="% 4" xfId="70"/>
    <cellStyle name="% 5" xfId="71"/>
    <cellStyle name="% 6" xfId="72"/>
    <cellStyle name="% 7" xfId="73"/>
    <cellStyle name="% 8" xfId="74"/>
    <cellStyle name="%_Ban BTDD TDC" xfId="75"/>
    <cellStyle name="%_Ban BTDD TDC 2" xfId="76"/>
    <cellStyle name="%_Ban BTDD TDC 3" xfId="77"/>
    <cellStyle name="%_Ban BTDD TDC 4" xfId="78"/>
    <cellStyle name="%_Ban BTDD TDC 5" xfId="79"/>
    <cellStyle name="%_Ban BTDD TDC 6" xfId="80"/>
    <cellStyle name="%_Ban BTDD TDC 7" xfId="81"/>
    <cellStyle name="%_Ban BTDD TDC 8" xfId="82"/>
    <cellStyle name="%_Kế hoạch 2013 T1-2014" xfId="83"/>
    <cellStyle name="%_Kế hoạch 2013 T1-2014 2" xfId="84"/>
    <cellStyle name="%_Kế hoạch 2013 T1-2014 3" xfId="85"/>
    <cellStyle name="%_Kế hoạch 2013 T1-2014 4" xfId="86"/>
    <cellStyle name="%_Kế hoạch 2013 T1-2014 5" xfId="87"/>
    <cellStyle name="%_Kế hoạch 2013 T1-2014 6" xfId="88"/>
    <cellStyle name="%_Kế hoạch 2013 T1-2014 7" xfId="89"/>
    <cellStyle name="%_Kế hoạch 2013 T1-2014 8" xfId="90"/>
    <cellStyle name="." xfId="91"/>
    <cellStyle name=". 2" xfId="92"/>
    <cellStyle name=". 3" xfId="93"/>
    <cellStyle name=". 3 2" xfId="94"/>
    <cellStyle name="._Ban BTDD TDC" xfId="95"/>
    <cellStyle name="._Kế hoạch 2013 T1-2014" xfId="96"/>
    <cellStyle name="._KH 2012 (T3-2013)" xfId="97"/>
    <cellStyle name="._KH 2012 (T3-2013)_Kế hoạch 2013 T1-2014" xfId="98"/>
    <cellStyle name=".d©y" xfId="99"/>
    <cellStyle name=".d©y 2" xfId="100"/>
    <cellStyle name=".d©y 3" xfId="101"/>
    <cellStyle name="??" xfId="102"/>
    <cellStyle name="?? [0.00]_ Att. 1- Cover" xfId="103"/>
    <cellStyle name="?? [0]" xfId="104"/>
    <cellStyle name="?? [0] 2" xfId="105"/>
    <cellStyle name="?? [0] 3" xfId="106"/>
    <cellStyle name="?? [0] 4" xfId="107"/>
    <cellStyle name="?? 10" xfId="108"/>
    <cellStyle name="?? 11" xfId="109"/>
    <cellStyle name="?? 12" xfId="110"/>
    <cellStyle name="?? 13" xfId="111"/>
    <cellStyle name="?? 14" xfId="112"/>
    <cellStyle name="?? 15" xfId="113"/>
    <cellStyle name="?? 16" xfId="114"/>
    <cellStyle name="?? 17" xfId="115"/>
    <cellStyle name="?? 18" xfId="116"/>
    <cellStyle name="?? 19" xfId="117"/>
    <cellStyle name="?? 2" xfId="118"/>
    <cellStyle name="?? 20" xfId="119"/>
    <cellStyle name="?? 21" xfId="120"/>
    <cellStyle name="?? 22" xfId="121"/>
    <cellStyle name="?? 23" xfId="122"/>
    <cellStyle name="?? 24" xfId="123"/>
    <cellStyle name="?? 25" xfId="124"/>
    <cellStyle name="?? 26" xfId="125"/>
    <cellStyle name="?? 27" xfId="126"/>
    <cellStyle name="?? 28" xfId="127"/>
    <cellStyle name="?? 29" xfId="128"/>
    <cellStyle name="?? 3" xfId="129"/>
    <cellStyle name="?? 30" xfId="130"/>
    <cellStyle name="?? 31" xfId="131"/>
    <cellStyle name="?? 32" xfId="132"/>
    <cellStyle name="?? 33" xfId="133"/>
    <cellStyle name="?? 34" xfId="134"/>
    <cellStyle name="?? 35" xfId="135"/>
    <cellStyle name="?? 36" xfId="136"/>
    <cellStyle name="?? 37" xfId="137"/>
    <cellStyle name="?? 38" xfId="138"/>
    <cellStyle name="?? 39" xfId="139"/>
    <cellStyle name="?? 4" xfId="140"/>
    <cellStyle name="?? 40" xfId="141"/>
    <cellStyle name="?? 41" xfId="142"/>
    <cellStyle name="?? 42" xfId="143"/>
    <cellStyle name="?? 43" xfId="144"/>
    <cellStyle name="?? 44" xfId="145"/>
    <cellStyle name="?? 45" xfId="146"/>
    <cellStyle name="?? 46" xfId="147"/>
    <cellStyle name="?? 47" xfId="148"/>
    <cellStyle name="?? 48" xfId="149"/>
    <cellStyle name="?? 49" xfId="150"/>
    <cellStyle name="?? 5" xfId="151"/>
    <cellStyle name="?? 50" xfId="152"/>
    <cellStyle name="?? 51" xfId="153"/>
    <cellStyle name="?? 52" xfId="154"/>
    <cellStyle name="?? 53" xfId="155"/>
    <cellStyle name="?? 54" xfId="156"/>
    <cellStyle name="?? 55" xfId="157"/>
    <cellStyle name="?? 56" xfId="158"/>
    <cellStyle name="?? 57" xfId="159"/>
    <cellStyle name="?? 58" xfId="160"/>
    <cellStyle name="?? 6" xfId="161"/>
    <cellStyle name="?? 7" xfId="162"/>
    <cellStyle name="?? 8" xfId="163"/>
    <cellStyle name="?? 9" xfId="164"/>
    <cellStyle name="?_x001d_??%U©÷u&amp;H©÷9_x0008_? s_x000a__x0007__x0001__x0001_" xfId="165"/>
    <cellStyle name="?_x001d_??%U©÷u&amp;H©÷9_x0008_? s_x000a__x0007__x0001__x0001_ 10" xfId="166"/>
    <cellStyle name="?_x001d_??%U©÷u&amp;H©÷9_x0008_? s_x000a__x0007__x0001__x0001_ 11" xfId="167"/>
    <cellStyle name="?_x001d_??%U©÷u&amp;H©÷9_x0008_? s_x000a__x0007__x0001__x0001_ 12" xfId="168"/>
    <cellStyle name="?_x001d_??%U©÷u&amp;H©÷9_x0008_? s_x000a__x0007__x0001__x0001_ 13" xfId="169"/>
    <cellStyle name="?_x001d_??%U©÷u&amp;H©÷9_x0008_? s_x000a__x0007__x0001__x0001_ 14" xfId="170"/>
    <cellStyle name="?_x001d_??%U©÷u&amp;H©÷9_x0008_? s_x000a__x0007__x0001__x0001_ 15" xfId="171"/>
    <cellStyle name="?_x001d_??%U©÷u&amp;H©÷9_x0008_? s_x000a__x0007__x0001__x0001_ 2" xfId="172"/>
    <cellStyle name="?_x001d_??%U©÷u&amp;H©÷9_x0008_? s_x000a__x0007__x0001__x0001_ 3" xfId="173"/>
    <cellStyle name="?_x001d_??%U©÷u&amp;H©÷9_x0008_? s_x000a__x0007__x0001__x0001_ 4" xfId="174"/>
    <cellStyle name="?_x001d_??%U©÷u&amp;H©÷9_x0008_? s_x000a__x0007__x0001__x0001_ 5" xfId="175"/>
    <cellStyle name="?_x001d_??%U©÷u&amp;H©÷9_x0008_? s_x000a__x0007__x0001__x0001_ 6" xfId="176"/>
    <cellStyle name="?_x001d_??%U©÷u&amp;H©÷9_x0008_? s_x000a__x0007__x0001__x0001_ 7" xfId="177"/>
    <cellStyle name="?_x001d_??%U©÷u&amp;H©÷9_x0008_? s_x000a__x0007__x0001__x0001_ 8" xfId="178"/>
    <cellStyle name="?_x001d_??%U©÷u&amp;H©÷9_x0008_? s_x000a__x0007__x0001__x0001_ 9" xfId="179"/>
    <cellStyle name="?_x001d_??%U©÷u&amp;H©÷9_x0008_? s_x000a__x0007__x0001__x0001_?_x0002_???????????????_x0001_(_x0002_u_x000d_?????_x001f_????????_x0007_????????????????!???????????           ?????           ?????????_x000d_C:\WINDOWS\country.sys_x000d_??????????????????????????????????????????????????????????????????????????????????????????????" xfId="180"/>
    <cellStyle name="?_x001d_??%U©÷u&amp;H©÷9_x0008_? s_x000a__x0007__x0001__x0001_?_x0002_???????????????_x0001_(_x0002_u_x000d_?????_x001f_????????_x0007_????????????????!???????????           ?????           ?????????_x000d_C:\WINDOWS\country.sys_x000d_?????????????????????????????????????????????????????????????????????????????????????????????? 1" xfId="181"/>
    <cellStyle name="?_x001d_??%U©÷u&amp;H©÷9_x0008_? s_x000a__x0007__x0001__x0001_?_x0002_???????????????_x0001_(_x0002_u_x000d_?????_x001f_????????_x0007_????????????????!???????????           ?????           ?????????_x000d_C:\WINDOWS\country.sys_x000d_?????????????????????????????????????????????????????????????????????????????????????????????? 2" xfId="182"/>
    <cellStyle name="?_x001d_??%U©÷u&amp;H©÷9_x0008_? s_x000a__x0007__x0001__x0001_?_x0002_???????????????_x0001_(_x0002_u_x000d_?????_x001f_????????_x0007_????????????????!???????????           ?????           ?????????_x000d_C:\WINDOWS\country.sys_x000d_??????????????????????????????????????????????????????????????????????????????????????????????_°ÇÃà°ßÀû¾ç½Ä" xfId="183"/>
    <cellStyle name="?_x001d_??%U©÷u&amp;H©÷9_x0008_? s_x000a__x0007__x0001__x0001__Ban BTDD TDC" xfId="184"/>
    <cellStyle name="?_x001d_??%U©÷u&amp;H©÷9_x0008_?_x0009_s_x000a__x0007__x0001__x0001_" xfId="185"/>
    <cellStyle name="?_x001d_??%U©÷u&amp;H©÷9_x0008_?_x0009_s_x000a__x0007__x0001__x0001_?_x0002_???????????????_x0001_(_x0002_u_x000d_?????_x001f_????????_x0007_????????????????!???????????           ?????           ?????????_x000d_C:\WINDOWS\country.sys_x000d_??????????????????????????????????????????????????????????????????????????????????????????????" xfId="186"/>
    <cellStyle name="?_x001d_??%U©÷u&amp;H©÷9_x0008_?_x0009_s_x000a__x0007__x0001__x0001_?_x0002_???????????????_x0001_(_x0002_u_x000d_?????_x001f_????????_x0007_????????????????!???????????           ?????           ?????????_x000d_C:\WINDOWS\country.sys_x000d_?????????????????????????????????????????????????????????????????????????????????????????????? 1" xfId="187"/>
    <cellStyle name="?_x001d_??%U©÷u&amp;H©÷9_x0008_?_x0009_s_x000a__x0007__x0001__x0001_?_x0002_???????????????_x0001_(_x0002_u_x000d_?????_x001f_????????_x0007_????????????????!???????????           ?????           ?????????_x000d_C:\WINDOWS\country.sys_x000d_??????????????????????????????????????????????????????????????????????????????????????????????_°ÇÃà°ßÀû¾ç½Ä" xfId="188"/>
    <cellStyle name="?_x001d_??%U©÷u&amp;H©÷9_x0008_?_x0009_s_x000a__x0007__x0001__x0001__Ban BTDD TDC" xfId="189"/>
    <cellStyle name="?_x001d_??%U²u&amp;H²9_x0008_? s_x000a__x0007__x0001__x0001_" xfId="190"/>
    <cellStyle name="?_x001d_??%U²u&amp;H²9_x0008_? s_x000a__x0007__x0001__x0001_ 2" xfId="191"/>
    <cellStyle name="?_x001d_??%U²u&amp;H²9_x0008_?_x0009_s_x000a__x0007__x0001__x0001_" xfId="192"/>
    <cellStyle name="???? [0.00]_      " xfId="193"/>
    <cellStyle name="??????" xfId="194"/>
    <cellStyle name="?????? 2" xfId="195"/>
    <cellStyle name="?????? 3" xfId="196"/>
    <cellStyle name="?????? 4" xfId="197"/>
    <cellStyle name="?????? 5" xfId="198"/>
    <cellStyle name="?????? 6" xfId="199"/>
    <cellStyle name="????[0]_Sheet1" xfId="200"/>
    <cellStyle name="????_      " xfId="201"/>
    <cellStyle name="???[0]_?? DI" xfId="202"/>
    <cellStyle name="???_?? DI" xfId="203"/>
    <cellStyle name="??[0]_BRE" xfId="204"/>
    <cellStyle name="??_      " xfId="205"/>
    <cellStyle name="??A? [0]_laroux_1_¸???™? " xfId="206"/>
    <cellStyle name="??A?_laroux_1_¸???™? " xfId="207"/>
    <cellStyle name="?_x005f_x001d_??%U©÷u&amp;H©÷9_x005f_x0008_? s_x005f_x000a__x005f_x0007__x005f_x0001__x005f_x0001_" xfId="208"/>
    <cellStyle name="?_x005f_x001d_??%U©÷u&amp;H©÷9_x005f_x0008_? s_x005f_x000a__x005f_x0007__x005f_x0001__x005f_x0001_?_x005f_x0002_??????" xfId="26"/>
    <cellStyle name="?_x005f_x001d_??%U©÷u&amp;H©÷9_x005f_x0008_? s_x005f_x000a__x005f_x0007__x005f_x0001__x005f_x0001_?_x005f_x0002_?????? 2" xfId="209"/>
    <cellStyle name="?_x005f_x001d_??%U©÷u&amp;H©÷9_x005f_x0008_?_x005f_x0009_s_x005f_x000a__x005f_x0007__x005f_x0001__x005f_x0001_" xfId="210"/>
    <cellStyle name="?_x005f_x005f_x005f_x001d_??%U©÷u&amp;H©÷9_x005f_x005f_x005f_x0008_? s_x005f_x005f_x005f_x000a__x005f_x005f_x005f_x0007__x005f_x005f_x005f_x0001__x005f_x005f_x005f_x0001_" xfId="211"/>
    <cellStyle name="?¡±¢¥?_?¨ù??¢´¢¥_¢¬???¢â? " xfId="212"/>
    <cellStyle name="?”´?_?¼??¤´_¸???™? " xfId="213"/>
    <cellStyle name="?ðÇ%U?&amp;H?_x0008_?s_x000a__x0007__x0001__x0001_" xfId="214"/>
    <cellStyle name="?ðÇ%U?&amp;H?_x0008_?s_x000a__x0007__x0001__x0001_ 10" xfId="215"/>
    <cellStyle name="?ðÇ%U?&amp;H?_x0008_?s_x000a__x0007__x0001__x0001_ 11" xfId="216"/>
    <cellStyle name="?ðÇ%U?&amp;H?_x0008_?s_x000a__x0007__x0001__x0001_ 12" xfId="217"/>
    <cellStyle name="?ðÇ%U?&amp;H?_x0008_?s_x000a__x0007__x0001__x0001_ 13" xfId="218"/>
    <cellStyle name="?ðÇ%U?&amp;H?_x0008_?s_x000a__x0007__x0001__x0001_ 14" xfId="219"/>
    <cellStyle name="?ðÇ%U?&amp;H?_x0008_?s_x000a__x0007__x0001__x0001_ 15" xfId="220"/>
    <cellStyle name="?ðÇ%U?&amp;H?_x0008_?s_x000a__x0007__x0001__x0001_ 2" xfId="221"/>
    <cellStyle name="?ðÇ%U?&amp;H?_x0008_?s_x000a__x0007__x0001__x0001_ 3" xfId="222"/>
    <cellStyle name="?ðÇ%U?&amp;H?_x0008_?s_x000a__x0007__x0001__x0001_ 4" xfId="223"/>
    <cellStyle name="?ðÇ%U?&amp;H?_x0008_?s_x000a__x0007__x0001__x0001_ 5" xfId="224"/>
    <cellStyle name="?ðÇ%U?&amp;H?_x0008_?s_x000a__x0007__x0001__x0001_ 6" xfId="225"/>
    <cellStyle name="?ðÇ%U?&amp;H?_x0008_?s_x000a__x0007__x0001__x0001_ 7" xfId="226"/>
    <cellStyle name="?ðÇ%U?&amp;H?_x0008_?s_x000a__x0007__x0001__x0001_ 8" xfId="227"/>
    <cellStyle name="?ðÇ%U?&amp;H?_x0008_?s_x000a__x0007__x0001__x0001_ 9" xfId="228"/>
    <cellStyle name="?ðÇ%U?&amp;H?_x0008_?s_x000a__x0007__x0001__x0001_?_x0002_ÿÿÿÿÿÿÿÿÿÿÿÿÿÿÿ_x0001_(_x0002_?€????ÿÿÿÿ????_x0007_??????????????????????????           ?????           ?????????_x000d_C:\WINDOWS\country.sys_x000d_??????????????????????????????????????????????????????????????????????????????????????????????" xfId="229"/>
    <cellStyle name="?ðÇ%U?&amp;H?_x0008_?s_x000a__x0007__x0001__x0001_?_x0002_ÿÿÿÿÿÿÿÿÿÿÿÿÿÿÿ_x0001_(_x0002_?€????ÿÿÿÿ????_x0007_??????????????????????????           ?????           ?????????_x000d_C:\WINDOWS\country.sys_x000d_?????????????????????????????????????????????????????????????????????????????????????????????? 1" xfId="230"/>
    <cellStyle name="?ðÇ%U?&amp;H?_x0008_?s_x000a__x0007__x0001__x0001_?_x0002_ÿÿÿÿÿÿÿÿÿÿÿÿÿÿÿ_x0001_(_x0002_?€????ÿÿÿÿ????_x0007_??????????????????????????           ?????           ?????????_x000d_C:\WINDOWS\country.sys_x000d_?????????????????????????????????????????????????????????????????????????????????????????????? 2" xfId="231"/>
    <cellStyle name="?ðÇ%U?&amp;H?_x0008_?s_x000a__x0007__x0001__x0001_?_x0002_ÿÿÿÿÿÿÿÿÿÿÿÿÿÿÿ_x0001_(_x0002_?€????ÿÿÿÿ????_x0007_??????????????????????????           ?????           ?????????_x000d_C:\WINDOWS\country.sys_x000d_??????????????????????????????????????????????????????????????????????????????????????????????_buld_bq(0111)" xfId="232"/>
    <cellStyle name="?ðÇ%U?&amp;H?_x0008_?s_x000a__x0007__x0001__x0001__Ban BTDD TDC" xfId="233"/>
    <cellStyle name="?ðÇ%U?&amp;H?_x005f_x0008_?s_x005f_x000a__x005f_x0007__x005f_x0001__x005f_x0001_" xfId="234"/>
    <cellStyle name="?I?I?_x0001_??j?_x0008_?h_x0001__x000c__x000c__x0002__x0002__x000c_!Comma [0]_Chi phÝ kh¸c_B¶ng 1 (2)?G_x001d_Comma [0]_Chi phÝ kh¸c_B¶ng 2?G$Comma [0]_Ch" xfId="235"/>
    <cellStyle name="?曹%U?&amp;H?_x0008_?s_x000a__x0007__x0001__x0001_" xfId="236"/>
    <cellStyle name="?曹%U?&amp;H?_x0008_?s_x000a__x0007__x0001__x0001_ 2" xfId="237"/>
    <cellStyle name="@ET_Style?.font5" xfId="238"/>
    <cellStyle name="[0]_Chi phÝ kh¸c_V" xfId="239"/>
    <cellStyle name="_!1 1 bao cao giao KH ve HTCMT vung TNB   12-12-2011" xfId="240"/>
    <cellStyle name="_x0001__!1 1 bao cao giao KH ve HTCMT vung TNB   12-12-2011" xfId="241"/>
    <cellStyle name="_(DT Moi) PTVLMN" xfId="242"/>
    <cellStyle name="_(DT Moi) PTVLMN 2" xfId="243"/>
    <cellStyle name="_(DT Moi) PTVLMN 3" xfId="244"/>
    <cellStyle name="_(DT Moi) PTVLMN_Ban BTDD TDC" xfId="245"/>
    <cellStyle name="_(DT Moi) PTVLMN_Bieu 1+3+5+6+9" xfId="246"/>
    <cellStyle name="_(DT Moi) PTVLMN_Bieu 1+3+5+6+9_Kế hoạch 2013 T1-2014" xfId="247"/>
    <cellStyle name="_(DT Moi) PTVLMN_Bieu huong dan dang ky von 2014 (tuan anh)-lan cuoi" xfId="248"/>
    <cellStyle name="_(DT Moi) PTVLMN_BIEU KE HOACH  2015 (KTN 6.11 sua)" xfId="249"/>
    <cellStyle name="_(DT Moi) PTVLMN_Bieu phan bo CT 135-CT(kem theo KHvon ĐT 1365)" xfId="250"/>
    <cellStyle name="_(DT Moi) PTVLMN_Kế hoạch 2013 T1-2014" xfId="251"/>
    <cellStyle name="_1 TONG HOP - CA NA" xfId="252"/>
    <cellStyle name="_1 TONG HOP - CA NA 2" xfId="253"/>
    <cellStyle name="_1 TONG HOP - CA NA_Ban BTDD TDC" xfId="254"/>
    <cellStyle name="_1 TONG HOP - CA NA_Kế hoạch 2013 T1-2014" xfId="255"/>
    <cellStyle name="_1 TONG HOP - CA NA_KH 2012 (T3-2013)" xfId="256"/>
    <cellStyle name="_1 TONG HOP - CA NA_KH 2012 (T3-2013)_Kế hoạch 2013 T1-2014" xfId="257"/>
    <cellStyle name="_123_DONG_THANH_Moi" xfId="258"/>
    <cellStyle name="_123_DONG_THANH_Moi_!1 1 bao cao giao KH ve HTCMT vung TNB   12-12-2011" xfId="259"/>
    <cellStyle name="_123_DONG_THANH_Moi_KH TPCP vung TNB (03-1-2012)" xfId="260"/>
    <cellStyle name="_13_Tra loi KH ben ngoai" xfId="261"/>
    <cellStyle name="_13_Tra loi KH ben ngoai 2" xfId="262"/>
    <cellStyle name="_9BC73000" xfId="263"/>
    <cellStyle name="_x0001__Ban BTDD TDC" xfId="264"/>
    <cellStyle name="_Bang bieu" xfId="265"/>
    <cellStyle name="_Bang bieu 2" xfId="266"/>
    <cellStyle name="_Bang bieu 2 2" xfId="267"/>
    <cellStyle name="_Bang bieu 3" xfId="268"/>
    <cellStyle name="_Bang bieu_Ban BTDD TDC" xfId="269"/>
    <cellStyle name="_Bang bieu_Bieu 1+3+5+6+9" xfId="270"/>
    <cellStyle name="_Bang bieu_Bieu 1+3+5+6+9_Kế hoạch 2013 T1-2014" xfId="271"/>
    <cellStyle name="_Bang bieu_Bieu huong dan dang ky von 2014 (tuan anh)-lan cuoi" xfId="272"/>
    <cellStyle name="_Bang bieu_BIEU KE HOACH  2015 (KTN 6.11 sua)" xfId="273"/>
    <cellStyle name="_Bang bieu_Bieu phan bo CT 135-CT(kem theo KHvon ĐT 1365)" xfId="274"/>
    <cellStyle name="_Bang bieu_Kế hoạch 2013 T1-2014" xfId="275"/>
    <cellStyle name="_Bang Chi tieu (2)" xfId="276"/>
    <cellStyle name="_Bang Chi tieu (2) 2" xfId="277"/>
    <cellStyle name="_Bang Chi tieu (2)?_x001c_Comma [0]_Chi phÝ kh¸c_Book1?!Comma [0]_Chi phÝ kh¸c_Liªn ChiÓu?b_x001e_Comma [0]_Chi" xfId="278"/>
    <cellStyle name="_Bang Chi tieu (2)?_x001c_Comma [0]_Chi phÝ kh¸c_Book1?!Comma [0]_Chi phÝ kh¸c_Liªn ChiÓu?b_x001e_Comma [0]_Chi 1" xfId="279"/>
    <cellStyle name="_Bang Chi tieu (2)?_x001c_Comma [0]_Chi phÝ kh¸c_Book1?!Comma [0]_Chi phÝ kh¸c_Liªn ChiÓu?b_x001e_Comma [0]_Chi 2" xfId="280"/>
    <cellStyle name="_Bang Chi tieu (2)?_x001c_Comma [0]_Chi phÝ kh¸c_Book1?!Comma [0]_Chi phÝ kh¸c_Liªn ChiÓu?b_x001e_Comma [0]_Chi 2 2" xfId="281"/>
    <cellStyle name="_Bang Chi tieu (2)?_x001c_Comma [0]_Chi phÝ kh¸c_Book1?!Comma [0]_Chi phÝ kh¸c_Liªn ChiÓu?b_x001e_Comma [0]_Chi 3" xfId="282"/>
    <cellStyle name="_Bang Chi tieu (2)?_x001c_Comma [0]_Chi phÝ kh¸c_Book1?!Comma [0]_Chi phÝ kh¸c_Liªn ChiÓu?b_x001e_Comma [0]_Chi_Ban BTDD TDC" xfId="283"/>
    <cellStyle name="_Bang Chi tieu (2)?_x001c_Comma [0]_Chi phÝ kh¸c_Book1?!Comma [0]_Chi phÝ kh¸c_Liªn ChiÓu?b_x001e_Comma [0]_Chi_Bieu 1+3+5+6+9" xfId="284"/>
    <cellStyle name="_Bang Chi tieu (2)?_x001c_Comma [0]_Chi phÝ kh¸c_Book1?!Comma [0]_Chi phÝ kh¸c_Liªn ChiÓu?b_x001e_Comma [0]_Chi_Bieu 1+3+5+6+9_Kế hoạch 2013 T1-2014" xfId="285"/>
    <cellStyle name="_Bang Chi tieu (2)?_x001c_Comma [0]_Chi phÝ kh¸c_Book1?!Comma [0]_Chi phÝ kh¸c_Liªn ChiÓu?b_x001e_Comma [0]_Chi_Bieu huong dan dang ky von 2014 (tuan anh)-lan cuoi" xfId="286"/>
    <cellStyle name="_Bang Chi tieu (2)?_x001c_Comma [0]_Chi phÝ kh¸c_Book1?!Comma [0]_Chi phÝ kh¸c_Liªn ChiÓu?b_x001e_Comma [0]_Chi_BIEU KE HOACH  2015 (KTN 6.11 sua)" xfId="287"/>
    <cellStyle name="_Bang Chi tieu (2)?_x001c_Comma [0]_Chi phÝ kh¸c_Book1?!Comma [0]_Chi phÝ kh¸c_Liªn ChiÓu?b_x001e_Comma [0]_Chi_Bieu phan bo CT 135-CT(kem theo KHvon ĐT 1365)" xfId="288"/>
    <cellStyle name="_Bang Chi tieu (2)?_x001c_Comma [0]_Chi phÝ kh¸c_Book1?!Comma [0]_Chi phÝ kh¸c_Liªn ChiÓu?b_x001e_Comma [0]_Chi_Kế hoạch 2013 T1-2014" xfId="289"/>
    <cellStyle name="_Bang Chi tieu (2)_Ban BTDD TDC" xfId="290"/>
    <cellStyle name="_Bang Chi tieu (2)_Kế hoạch 2013 T1-2014" xfId="291"/>
    <cellStyle name="_Bang Chi tieu (2)_KH 2012 (T3-2013)" xfId="292"/>
    <cellStyle name="_Bang Chi tieu (2)_KH 2012 (T3-2013)_Kế hoạch 2013 T1-2014" xfId="293"/>
    <cellStyle name="_Bang tong hop" xfId="294"/>
    <cellStyle name="_Bang tong hop " xfId="295"/>
    <cellStyle name="_Bao cao danh muc cac cong trinh tren dia ban huyen 4-2010" xfId="296"/>
    <cellStyle name="_Bao cao danh muc cac cong trinh tren dia ban huyen 4-2010 2" xfId="297"/>
    <cellStyle name="_Bao cao tai NPP PHAN DUNG 22-7" xfId="298"/>
    <cellStyle name="_Bao cao tai NPP PHAN DUNG 22-7 2" xfId="299"/>
    <cellStyle name="_Bao cao tai NPP PHAN DUNG 22-7 3" xfId="300"/>
    <cellStyle name="_Bao cao tai NPP PHAN DUNG 22-7_Ban BTDD TDC" xfId="301"/>
    <cellStyle name="_Bao cao tai NPP PHAN DUNG 22-7_Bieu 1+3+5+6+9" xfId="302"/>
    <cellStyle name="_Bao cao tai NPP PHAN DUNG 22-7_Bieu 1+3+5+6+9_Kế hoạch 2013 T1-2014" xfId="303"/>
    <cellStyle name="_Bao cao tai NPP PHAN DUNG 22-7_Bieu huong dan dang ky von 2014 (tuan anh)-lan cuoi" xfId="304"/>
    <cellStyle name="_Bao cao tai NPP PHAN DUNG 22-7_BIEU KE HOACH  2015 (KTN 6.11 sua)" xfId="305"/>
    <cellStyle name="_Bao cao tai NPP PHAN DUNG 22-7_Bieu phan bo CT 135-CT(kem theo KHvon ĐT 1365)" xfId="306"/>
    <cellStyle name="_Bao cao tai NPP PHAN DUNG 22-7_Kế hoạch 2013 T1-2014" xfId="307"/>
    <cellStyle name="_BAO CAO THUE T09- 2007(h)" xfId="308"/>
    <cellStyle name="_BAO GIA NGAY 24-10-08 (co dam)" xfId="309"/>
    <cellStyle name="_BAO GIA NGAY 24-10-08 (co dam) 2" xfId="310"/>
    <cellStyle name="_BAO GIA NGAY 24-10-08 (co dam)_Ban BTDD TDC" xfId="311"/>
    <cellStyle name="_BAO GIA NGAY 24-10-08 (co dam)_Kế hoạch 2013 T1-2014" xfId="312"/>
    <cellStyle name="_BAO GIA NGAY 24-10-08 (co dam)_KH 2012 (T3-2013)" xfId="313"/>
    <cellStyle name="_BAO GIA NGAY 24-10-08 (co dam)_KH 2012 (T3-2013)_Kế hoạch 2013 T1-2014" xfId="314"/>
    <cellStyle name="_BC  NAM 2007" xfId="315"/>
    <cellStyle name="_BC BTC T12- CSHT" xfId="316"/>
    <cellStyle name="_BC CV 6403 BKHĐT" xfId="317"/>
    <cellStyle name="_BC soat tinh hinh SD bien che 2014 " xfId="318"/>
    <cellStyle name="_BC thuc hien KH 2009" xfId="319"/>
    <cellStyle name="_BC thuc hien KH 2009_15_10_2013 BC nhu cau von doi ung ODA (2014-2016) ngay 15102013 Sua" xfId="320"/>
    <cellStyle name="_BC thuc hien KH 2009_BC nhu cau von doi ung ODA nganh NN (BKH)" xfId="321"/>
    <cellStyle name="_BC thuc hien KH 2009_BC nhu cau von doi ung ODA nganh NN (BKH)_05-12  KH trung han 2016-2020 - Liem Thinh edited" xfId="322"/>
    <cellStyle name="_BC thuc hien KH 2009_BC nhu cau von doi ung ODA nganh NN (BKH)_Copy of 05-12  KH trung han 2016-2020 - Liem Thinh edited (1)" xfId="323"/>
    <cellStyle name="_BC thuc hien KH 2009_BC Tai co cau (bieu TH)" xfId="324"/>
    <cellStyle name="_BC thuc hien KH 2009_BC Tai co cau (bieu TH)_05-12  KH trung han 2016-2020 - Liem Thinh edited" xfId="325"/>
    <cellStyle name="_BC thuc hien KH 2009_BC Tai co cau (bieu TH)_Copy of 05-12  KH trung han 2016-2020 - Liem Thinh edited (1)" xfId="326"/>
    <cellStyle name="_BC thuc hien KH 2009_DK 2014-2015 final" xfId="327"/>
    <cellStyle name="_BC thuc hien KH 2009_DK 2014-2015 final_05-12  KH trung han 2016-2020 - Liem Thinh edited" xfId="328"/>
    <cellStyle name="_BC thuc hien KH 2009_DK 2014-2015 final_Copy of 05-12  KH trung han 2016-2020 - Liem Thinh edited (1)" xfId="329"/>
    <cellStyle name="_BC thuc hien KH 2009_DK 2014-2015 new" xfId="330"/>
    <cellStyle name="_BC thuc hien KH 2009_DK 2014-2015 new_05-12  KH trung han 2016-2020 - Liem Thinh edited" xfId="331"/>
    <cellStyle name="_BC thuc hien KH 2009_DK 2014-2015 new_Copy of 05-12  KH trung han 2016-2020 - Liem Thinh edited (1)" xfId="332"/>
    <cellStyle name="_BC thuc hien KH 2009_DK KH CBDT 2014 11-11-2013" xfId="333"/>
    <cellStyle name="_BC thuc hien KH 2009_DK KH CBDT 2014 11-11-2013(1)" xfId="334"/>
    <cellStyle name="_BC thuc hien KH 2009_DK KH CBDT 2014 11-11-2013(1)_05-12  KH trung han 2016-2020 - Liem Thinh edited" xfId="335"/>
    <cellStyle name="_BC thuc hien KH 2009_DK KH CBDT 2014 11-11-2013(1)_Copy of 05-12  KH trung han 2016-2020 - Liem Thinh edited (1)" xfId="336"/>
    <cellStyle name="_BC thuc hien KH 2009_DK KH CBDT 2014 11-11-2013_05-12  KH trung han 2016-2020 - Liem Thinh edited" xfId="337"/>
    <cellStyle name="_BC thuc hien KH 2009_DK KH CBDT 2014 11-11-2013_Copy of 05-12  KH trung han 2016-2020 - Liem Thinh edited (1)" xfId="338"/>
    <cellStyle name="_BC thuc hien KH 2009_KH 2011-2015" xfId="339"/>
    <cellStyle name="_BC thuc hien KH 2009_tai co cau dau tu (tong hop)1" xfId="340"/>
    <cellStyle name="_BEN TRE" xfId="341"/>
    <cellStyle name="_Bieu 1+3+5+6+9" xfId="342"/>
    <cellStyle name="_Bieu 1+3+5+6+9_Kế hoạch 2013 T1-2014" xfId="343"/>
    <cellStyle name="_bieu 14 (ngay 17-7-2014)" xfId="344"/>
    <cellStyle name="_Bieu 7356 (KTN 11-11-11-IN chuyen TH)" xfId="345"/>
    <cellStyle name="_Bieu 7356 (KTN 11-11-11-IN chuyen TH)_Kế hoạch 2013 T1-2014" xfId="346"/>
    <cellStyle name="_Bieu bao cao giam sat 6 thang 2011" xfId="347"/>
    <cellStyle name="_Bieu chi tieu KH 2014 (Huy-04-11)" xfId="348"/>
    <cellStyle name="_Bieu mau cong trinh khoi cong moi 3-4" xfId="349"/>
    <cellStyle name="_Bieu Tay Nam Bo 25-11" xfId="350"/>
    <cellStyle name="_BIEU THAM TRA " xfId="351"/>
    <cellStyle name="_Biểu tiêu chí toàn tỉnh 2011-2020" xfId="352"/>
    <cellStyle name="_bieu tong hop doi ung ODA" xfId="353"/>
    <cellStyle name="_bieu tong hop lai kh von 2011 gui phong TH-KTDN" xfId="354"/>
    <cellStyle name="_bieu tong hop lai kh von 2011 gui phong TH-KTDN 2" xfId="355"/>
    <cellStyle name="_bieu tong hop lai kh von 2011 gui phong TH-KTDN_Ban BTDD TDC" xfId="356"/>
    <cellStyle name="_bieu tong hop lai kh von 2011 gui phong TH-KTDN_Kế hoạch 2013 T1-2014" xfId="357"/>
    <cellStyle name="_bieu tong hop lai kh von 2011 gui phong TH-KTDN_KH 2012 (T3-2013)" xfId="358"/>
    <cellStyle name="_bieu tong hop lai kh von 2011 gui phong TH-KTDN_KH 2012 (T3-2013)_Kế hoạch 2013 T1-2014" xfId="359"/>
    <cellStyle name="_BIỂU TỔNG HỢP LẦN CUỐI SỬA THEO NGHI QUYẾT SỐ 81" xfId="360"/>
    <cellStyle name="_Biểu tổng hợp vốn(Bản In) Biểu 2" xfId="361"/>
    <cellStyle name="_Biểu tổng hợp vốn(Bản In) Biểu 2_Bieu 1+3+5+6+9" xfId="362"/>
    <cellStyle name="_Biểu tổng hợp vốn(Bản In) Biểu 2_Bieu 1+3+5+6+9_Kế hoạch 2013 T1-2014" xfId="363"/>
    <cellStyle name="_Biểu tổng hợp vốn(Bản In) Biểu 2_Kế hoạch 2013 T1-2014" xfId="364"/>
    <cellStyle name="_Bieu3ODA" xfId="365"/>
    <cellStyle name="_Bieu3ODA_1" xfId="366"/>
    <cellStyle name="_Bieu4HTMT" xfId="367"/>
    <cellStyle name="_Bieu4HTMT_!1 1 bao cao giao KH ve HTCMT vung TNB   12-12-2011" xfId="368"/>
    <cellStyle name="_Bieu4HTMT_KH TPCP vung TNB (03-1-2012)" xfId="369"/>
    <cellStyle name="_bieumau 1" xfId="370"/>
    <cellStyle name="_Book1" xfId="371"/>
    <cellStyle name="_Book1 2" xfId="372"/>
    <cellStyle name="_Book1 3" xfId="373"/>
    <cellStyle name="_Book1_!1 1 bao cao giao KH ve HTCMT vung TNB   12-12-2011" xfId="374"/>
    <cellStyle name="_Book1_1" xfId="375"/>
    <cellStyle name="_Book1_1 2" xfId="376"/>
    <cellStyle name="_Book1_1 3" xfId="377"/>
    <cellStyle name="_Book1_1_Ban BTDD TDC" xfId="378"/>
    <cellStyle name="_Book1_1_Bang tong hop" xfId="379"/>
    <cellStyle name="_Book1_1_Bao cao 9 thang  XDCB" xfId="380"/>
    <cellStyle name="_Book1_1_Bao cao 9 thang  XDCB 2" xfId="381"/>
    <cellStyle name="_Book1_1_Bao cáo giai ngân 2012 (SKH thang 9)" xfId="382"/>
    <cellStyle name="_Book1_1_Bao cao phòng lao động phụ lục 3" xfId="383"/>
    <cellStyle name="_Book1_1_Bao cao phòng lao động phụ lục 3 2" xfId="384"/>
    <cellStyle name="_Book1_1_Bieu 1+3+5+6+9" xfId="385"/>
    <cellStyle name="_Book1_1_Bieu 1+3+5+6+9_Kế hoạch 2013 T1-2014" xfId="386"/>
    <cellStyle name="_Book1_1_Bieu huong dan dang ky von 2014 (tuan anh)-lan cuoi" xfId="387"/>
    <cellStyle name="_Book1_1_Bieu phan bo CT 135-CT(kem theo KHvon ĐT 1365)" xfId="388"/>
    <cellStyle name="_Book1_1_bieumau 1" xfId="389"/>
    <cellStyle name="_Book1_1_Book1" xfId="390"/>
    <cellStyle name="_Book1_1_Book1 2" xfId="391"/>
    <cellStyle name="_Book1_1_Book1 2 2" xfId="392"/>
    <cellStyle name="_Book1_1_Book1 3" xfId="393"/>
    <cellStyle name="_Book1_1_Book1_1" xfId="394"/>
    <cellStyle name="_Book1_1_Book1_Ban BTDD TDC" xfId="395"/>
    <cellStyle name="_Book1_1_Book1_Bieu 1+3+5+6+9" xfId="396"/>
    <cellStyle name="_Book1_1_Book1_Bieu 1+3+5+6+9_Kế hoạch 2013 T1-2014" xfId="397"/>
    <cellStyle name="_Book1_1_Book1_Bieu huong dan dang ky von 2014 (tuan anh)-lan cuoi" xfId="398"/>
    <cellStyle name="_Book1_1_Book1_BIEU KE HOACH  2015 (KTN 6.11 sua)" xfId="399"/>
    <cellStyle name="_Book1_1_Book1_Bieu phan bo CT 135-CT(kem theo KHvon ĐT 1365)" xfId="400"/>
    <cellStyle name="_Book1_1_Book1_Kế hoạch 2013 T1-2014" xfId="401"/>
    <cellStyle name="_Book1_1_Book1_StartUp" xfId="402"/>
    <cellStyle name="_Book1_1_Book1_XDCSHT-999" xfId="403"/>
    <cellStyle name="_Book1_1_Kế hoạch 2013 T1-2014" xfId="404"/>
    <cellStyle name="_Book1_1_KH Von 2012 gui BKH 1" xfId="405"/>
    <cellStyle name="_Book1_1_KH Von 2012 gui BKH 1 2" xfId="406"/>
    <cellStyle name="_Book1_1_KH Von 2012 gui BKH 1_Ban BTDD TDC" xfId="407"/>
    <cellStyle name="_Book1_1_KH Von 2012 gui BKH 1_Kế hoạch 2013 T1-2014" xfId="408"/>
    <cellStyle name="_Book1_1_KH Von 2012 gui BKH 1_KH 2012 (T3-2013)" xfId="409"/>
    <cellStyle name="_Book1_1_KH Von 2012 gui BKH 1_KH 2012 (T3-2013)_Kế hoạch 2013 T1-2014" xfId="410"/>
    <cellStyle name="_Book1_1_KH Von 2012 gui BKH 2" xfId="411"/>
    <cellStyle name="_Book1_1_KH Von 2012 gui BKH 2 2" xfId="412"/>
    <cellStyle name="_Book1_1_KH Von 2012 gui BKH 2_Ban BTDD TDC" xfId="413"/>
    <cellStyle name="_Book1_1_KH Von 2012 gui BKH 2_Kế hoạch 2013 T1-2014" xfId="414"/>
    <cellStyle name="_Book1_1_KH Von 2012 gui BKH 2_KH 2012 (T3-2013)" xfId="415"/>
    <cellStyle name="_Book1_1_KH Von 2012 gui BKH 2_KH 2012 (T3-2013)_Kế hoạch 2013 T1-2014" xfId="416"/>
    <cellStyle name="_Book1_1_Ra soat KH von 2011 (Huy-11-11-11)" xfId="417"/>
    <cellStyle name="_Book1_1_Ra soat KH von 2011 (Huy-11-11-11) 2" xfId="418"/>
    <cellStyle name="_Book1_1_Ra soat KH von 2011 (Huy-11-11-11) 2 2" xfId="419"/>
    <cellStyle name="_Book1_1_Ra soat KH von 2011 (Huy-11-11-11) 3" xfId="420"/>
    <cellStyle name="_Book1_1_Ra soat KH von 2011 (Huy-11-11-11)_BIEU KE HOACH  2015 (KTN 6.11 sua)" xfId="421"/>
    <cellStyle name="_Book1_1_TONG HOP HOAN THUE NAM 2011" xfId="422"/>
    <cellStyle name="_Book1_1_VB Di den 2013" xfId="423"/>
    <cellStyle name="_Book1_1_Viec Huy dang lam" xfId="424"/>
    <cellStyle name="_Book1_2" xfId="425"/>
    <cellStyle name="_Book1_2 2" xfId="426"/>
    <cellStyle name="_Book1_2 3" xfId="427"/>
    <cellStyle name="_Book1_2 4" xfId="428"/>
    <cellStyle name="_Book1_2_Ban BTDD TDC" xfId="429"/>
    <cellStyle name="_Book1_2_Bieu 1+3+5+6+9" xfId="430"/>
    <cellStyle name="_Book1_2_Bieu 1+3+5+6+9_Kế hoạch 2013 T1-2014" xfId="431"/>
    <cellStyle name="_Book1_2_Bieu huong dan dang ky von 2014 (tuan anh)-lan cuoi" xfId="432"/>
    <cellStyle name="_Book1_2_BIEU KE HOACH  2015 (KTN 6.11 sua)" xfId="433"/>
    <cellStyle name="_Book1_2_Bieu phan bo CT 135-CT(kem theo KHvon ĐT 1365)" xfId="434"/>
    <cellStyle name="_Book1_2_dự toán 30a 2013" xfId="435"/>
    <cellStyle name="_Book1_2_Ke hoach 2010 (theo doi 11-8-2010)" xfId="436"/>
    <cellStyle name="_Book1_2_Ke hoach 2010 (theo doi 11-8-2010) 2" xfId="437"/>
    <cellStyle name="_Book1_2_Ke hoach 2010 (theo doi 11-8-2010)_Ban BTDD TDC" xfId="438"/>
    <cellStyle name="_Book1_2_Ke hoach 2010 (theo doi 11-8-2010)_Kế hoạch 2013 T1-2014" xfId="439"/>
    <cellStyle name="_Book1_2_Ke hoach 2010 (theo doi 11-8-2010)_KH 2012 (T3-2013)" xfId="440"/>
    <cellStyle name="_Book1_2_Ke hoach 2010 (theo doi 11-8-2010)_KH 2012 (T3-2013)_Kế hoạch 2013 T1-2014" xfId="441"/>
    <cellStyle name="_Book1_2_Kế hoạch 2013 T1-2014" xfId="442"/>
    <cellStyle name="_Book1_2_Ra soat KH von 2011 (Huy-11-11-11)" xfId="443"/>
    <cellStyle name="_Book1_2_Ra soat KH von 2011 (Huy-11-11-11) 2" xfId="444"/>
    <cellStyle name="_Book1_2_Ra soat KH von 2011 (Huy-11-11-11) 2 2" xfId="445"/>
    <cellStyle name="_Book1_2_Ra soat KH von 2011 (Huy-11-11-11) 3" xfId="446"/>
    <cellStyle name="_Book1_2_Ra soat KH von 2011 (Huy-11-11-11)_BIEU KE HOACH  2015 (KTN 6.11 sua)" xfId="447"/>
    <cellStyle name="_Book1_2_VB Di den 2013" xfId="448"/>
    <cellStyle name="_Book1_2_Viec Huy dang lam" xfId="449"/>
    <cellStyle name="_Book1_2_XDCSHT-999" xfId="450"/>
    <cellStyle name="_Book1_Ban BTDD TDC" xfId="451"/>
    <cellStyle name="_Book1_BC-QT-WB-dthao" xfId="452"/>
    <cellStyle name="_Book1_BC-QT-WB-dthao_05-12  KH trung han 2016-2020 - Liem Thinh edited" xfId="453"/>
    <cellStyle name="_Book1_BC-QT-WB-dthao_Copy of 05-12  KH trung han 2016-2020 - Liem Thinh edited (1)" xfId="454"/>
    <cellStyle name="_Book1_BC-QT-WB-dthao_KH TPCP 2016-2020 (tong hop)" xfId="455"/>
    <cellStyle name="_Book1_Bieu 1+3+5+6+9" xfId="456"/>
    <cellStyle name="_Book1_Bieu 1+3+5+6+9_Kế hoạch 2013 T1-2014" xfId="457"/>
    <cellStyle name="_Book1_Bieu chi tieu KH 2014 (Huy-04-11)" xfId="458"/>
    <cellStyle name="_Book1_BIỂU TỔNG HỢP LẦN CUỐI SỬA THEO NGHI QUYẾT SỐ 81" xfId="459"/>
    <cellStyle name="_Book1_Bieu3ODA" xfId="460"/>
    <cellStyle name="_Book1_Bieu4HTMT" xfId="461"/>
    <cellStyle name="_Book1_Bieu4HTMT_!1 1 bao cao giao KH ve HTCMT vung TNB   12-12-2011" xfId="462"/>
    <cellStyle name="_Book1_Bieu4HTMT_KH TPCP vung TNB (03-1-2012)" xfId="463"/>
    <cellStyle name="_Book1_bo sung von KCH nam 2010 va Du an tre kho khan" xfId="464"/>
    <cellStyle name="_Book1_bo sung von KCH nam 2010 va Du an tre kho khan_!1 1 bao cao giao KH ve HTCMT vung TNB   12-12-2011" xfId="465"/>
    <cellStyle name="_Book1_bo sung von KCH nam 2010 va Du an tre kho khan_KH TPCP vung TNB (03-1-2012)" xfId="466"/>
    <cellStyle name="_Book1_cong hang rao" xfId="467"/>
    <cellStyle name="_Book1_cong hang rao_!1 1 bao cao giao KH ve HTCMT vung TNB   12-12-2011" xfId="468"/>
    <cellStyle name="_Book1_cong hang rao_KH TPCP vung TNB (03-1-2012)" xfId="469"/>
    <cellStyle name="_Book1_danh muc chuan bi dau tu 2011 ngay 07-6-2011" xfId="470"/>
    <cellStyle name="_Book1_danh muc chuan bi dau tu 2011 ngay 07-6-2011_!1 1 bao cao giao KH ve HTCMT vung TNB   12-12-2011" xfId="471"/>
    <cellStyle name="_Book1_danh muc chuan bi dau tu 2011 ngay 07-6-2011_KH TPCP vung TNB (03-1-2012)" xfId="472"/>
    <cellStyle name="_Book1_Danh muc pbo nguon von XSKT, XDCB nam 2009 chuyen qua nam 2010" xfId="473"/>
    <cellStyle name="_Book1_Danh muc pbo nguon von XSKT, XDCB nam 2009 chuyen qua nam 2010_!1 1 bao cao giao KH ve HTCMT vung TNB   12-12-2011" xfId="474"/>
    <cellStyle name="_Book1_Danh muc pbo nguon von XSKT, XDCB nam 2009 chuyen qua nam 2010_KH TPCP vung TNB (03-1-2012)" xfId="475"/>
    <cellStyle name="_Book1_dieu chinh KH 2011 ngay 26-5-2011111" xfId="476"/>
    <cellStyle name="_Book1_dieu chinh KH 2011 ngay 26-5-2011111_!1 1 bao cao giao KH ve HTCMT vung TNB   12-12-2011" xfId="477"/>
    <cellStyle name="_Book1_dieu chinh KH 2011 ngay 26-5-2011111_KH TPCP vung TNB (03-1-2012)" xfId="478"/>
    <cellStyle name="_Book1_DS KCH PHAN BO VON NSDP NAM 2010" xfId="479"/>
    <cellStyle name="_Book1_DS KCH PHAN BO VON NSDP NAM 2010_!1 1 bao cao giao KH ve HTCMT vung TNB   12-12-2011" xfId="480"/>
    <cellStyle name="_Book1_DS KCH PHAN BO VON NSDP NAM 2010_KH TPCP vung TNB (03-1-2012)" xfId="481"/>
    <cellStyle name="_Book1_dự toán 30a 2013" xfId="482"/>
    <cellStyle name="_Book1_giao KH 2011 ngay 10-12-2010" xfId="483"/>
    <cellStyle name="_Book1_giao KH 2011 ngay 10-12-2010_!1 1 bao cao giao KH ve HTCMT vung TNB   12-12-2011" xfId="484"/>
    <cellStyle name="_Book1_giao KH 2011 ngay 10-12-2010_KH TPCP vung TNB (03-1-2012)" xfId="485"/>
    <cellStyle name="_Book1_IN" xfId="486"/>
    <cellStyle name="_Book1_Kế hoạch 2013 T1-2014" xfId="487"/>
    <cellStyle name="_Book1_Kh ql62 (2010) 11-09" xfId="488"/>
    <cellStyle name="_Book1_Kh ql62 (2010) 11-09 2" xfId="489"/>
    <cellStyle name="_Book1_Kh ql62 (2010) 11-09_Ban BTDD TDC" xfId="490"/>
    <cellStyle name="_Book1_Kh ql62 (2010) 11-09_Kế hoạch 2013 T1-2014" xfId="491"/>
    <cellStyle name="_Book1_Kh ql62 (2010) 11-09_KH 2012 (T3-2013)" xfId="492"/>
    <cellStyle name="_Book1_Kh ql62 (2010) 11-09_KH 2012 (T3-2013)_Kế hoạch 2013 T1-2014" xfId="493"/>
    <cellStyle name="_Book1_KH TPCP vung TNB (03-1-2012)" xfId="494"/>
    <cellStyle name="_Book1_Khung 2012" xfId="495"/>
    <cellStyle name="_Book1_kien giang 2" xfId="496"/>
    <cellStyle name="_Book1_KQXS" xfId="497"/>
    <cellStyle name="_Book1_phu luc tong ket tinh hinh TH giai doan 03-10 (ngay 30)" xfId="498"/>
    <cellStyle name="_Book1_phu luc tong ket tinh hinh TH giai doan 03-10 (ngay 30)_!1 1 bao cao giao KH ve HTCMT vung TNB   12-12-2011" xfId="499"/>
    <cellStyle name="_Book1_phu luc tong ket tinh hinh TH giai doan 03-10 (ngay 30)_KH TPCP vung TNB (03-1-2012)" xfId="500"/>
    <cellStyle name="_Book1_Ra soat KH von 2011 (Huy-11-11-11)" xfId="501"/>
    <cellStyle name="_Book1_Ra soat KH von 2011 (Huy-11-11-11) 2" xfId="502"/>
    <cellStyle name="_Book1_Ra soat KH von 2011 (Huy-11-11-11) 3" xfId="503"/>
    <cellStyle name="_Book1_Ra soat KH von 2011 (Huy-11-11-11)_BIEU KE HOACH  2015 (KTN 6.11 sua)" xfId="504"/>
    <cellStyle name="_Book1_Viec Huy dang lam" xfId="505"/>
    <cellStyle name="_Book1_Viec Huy dang lam_CT 134" xfId="506"/>
    <cellStyle name="_C.cong+B.luong-Sanluong" xfId="507"/>
    <cellStyle name="_C.cong+B.luong-Sanluong 2" xfId="508"/>
    <cellStyle name="_C.cong+B.luong-Sanluong_Ban BTDD TDC" xfId="509"/>
    <cellStyle name="_C.cong+B.luong-Sanluong_Kế hoạch 2013 T1-2014" xfId="510"/>
    <cellStyle name="_C.cong+B.luong-Sanluong_KH 2012 (T3-2013)" xfId="511"/>
    <cellStyle name="_C.cong+B.luong-Sanluong_KH 2012 (T3-2013)_Kế hoạch 2013 T1-2014" xfId="512"/>
    <cellStyle name="_Chi ban coppy nam 2009 STC" xfId="513"/>
    <cellStyle name="_chi tieu CTMT 2012" xfId="514"/>
    <cellStyle name="_Chi tieu KH nam 2009" xfId="515"/>
    <cellStyle name="_Chi tieu KH nam 2009 2" xfId="516"/>
    <cellStyle name="_Chi tieu KH nam 2009 3" xfId="517"/>
    <cellStyle name="_Chi tieu KH nam 2009_Ban BTDD TDC" xfId="518"/>
    <cellStyle name="_Chi tieu KH nam 2009_Bieu 1+3+5+6+9" xfId="519"/>
    <cellStyle name="_Chi tieu KH nam 2009_Bieu 1+3+5+6+9_Kế hoạch 2013 T1-2014" xfId="520"/>
    <cellStyle name="_Chi tieu KH nam 2009_Bieu huong dan dang ky von 2014 (tuan anh)-lan cuoi" xfId="521"/>
    <cellStyle name="_Chi tieu KH nam 2009_BIEU KE HOACH  2015 (KTN 6.11 sua)" xfId="522"/>
    <cellStyle name="_Chi tieu KH nam 2009_Bieu phan bo CT 135-CT(kem theo KHvon ĐT 1365)" xfId="523"/>
    <cellStyle name="_Chi tieu KH nam 2009_Kế hoạch 2013 T1-2014" xfId="524"/>
    <cellStyle name="_Chuẩn bị đầu tư 2011 (sep Hung)" xfId="525"/>
    <cellStyle name="_Chuẩn bị đầu tư 2011 (sep Hung) 2" xfId="526"/>
    <cellStyle name="_Chuẩn bị đầu tư 2011 (sep Hung)_Kế hoạch 2013 T1-2014" xfId="527"/>
    <cellStyle name="_Chuẩn bị đầu tư 2011 (sep Hung)_KH 2012 (T3-2013)" xfId="528"/>
    <cellStyle name="_Chuẩn bị đầu tư 2011 (sep Hung)_KH 2012 (T3-2013)_Kế hoạch 2013 T1-2014" xfId="529"/>
    <cellStyle name="_cong hang rao" xfId="530"/>
    <cellStyle name="_Copy of Biểu BC điều chỉnh chỉ tiêu NN các huyện chia tách 404 ngay 23.5" xfId="531"/>
    <cellStyle name="_Copy of KH PHAN BO VON ĐỐI ỨNG NAM 2011 (30 TY phuong án gop WB)" xfId="532"/>
    <cellStyle name="_Copy of KH PHAN BO VON ĐỐI ỨNG NAM 2011 (30 TY phuong án gop WB) 2" xfId="533"/>
    <cellStyle name="_Copy of KH PHAN BO VON ĐỐI ỨNG NAM 2011 (30 TY phuong án gop WB)_Ban BTDD TDC" xfId="534"/>
    <cellStyle name="_Copy of KH PHAN BO VON ĐỐI ỨNG NAM 2011 (30 TY phuong án gop WB)_Kế hoạch 2013 T1-2014" xfId="535"/>
    <cellStyle name="_Copy of KH PHAN BO VON ĐỐI ỨNG NAM 2011 (30 TY phuong án gop WB)_KH 2012 (T3-2013)" xfId="536"/>
    <cellStyle name="_Copy of KH PHAN BO VON ĐỐI ỨNG NAM 2011 (30 TY phuong án gop WB)_KH 2012 (T3-2013)_Kế hoạch 2013 T1-2014" xfId="537"/>
    <cellStyle name="_dang vien mói" xfId="538"/>
    <cellStyle name="_dang vien mói 2" xfId="539"/>
    <cellStyle name="_Danh sach CBNV" xfId="540"/>
    <cellStyle name="_Danh Sach ho ngheo" xfId="541"/>
    <cellStyle name="_Danh Sach ho ngheo 2" xfId="542"/>
    <cellStyle name="_dien chieu sang" xfId="543"/>
    <cellStyle name="_DK KH 2009" xfId="544"/>
    <cellStyle name="_DK KH 2009_15_10_2013 BC nhu cau von doi ung ODA (2014-2016) ngay 15102013 Sua" xfId="545"/>
    <cellStyle name="_DK KH 2009_BC nhu cau von doi ung ODA nganh NN (BKH)" xfId="546"/>
    <cellStyle name="_DK KH 2009_BC nhu cau von doi ung ODA nganh NN (BKH)_05-12  KH trung han 2016-2020 - Liem Thinh edited" xfId="547"/>
    <cellStyle name="_DK KH 2009_BC nhu cau von doi ung ODA nganh NN (BKH)_Copy of 05-12  KH trung han 2016-2020 - Liem Thinh edited (1)" xfId="548"/>
    <cellStyle name="_DK KH 2009_BC Tai co cau (bieu TH)" xfId="549"/>
    <cellStyle name="_DK KH 2009_BC Tai co cau (bieu TH)_05-12  KH trung han 2016-2020 - Liem Thinh edited" xfId="550"/>
    <cellStyle name="_DK KH 2009_BC Tai co cau (bieu TH)_Copy of 05-12  KH trung han 2016-2020 - Liem Thinh edited (1)" xfId="551"/>
    <cellStyle name="_DK KH 2009_DK 2014-2015 final" xfId="552"/>
    <cellStyle name="_DK KH 2009_DK 2014-2015 final_05-12  KH trung han 2016-2020 - Liem Thinh edited" xfId="553"/>
    <cellStyle name="_DK KH 2009_DK 2014-2015 final_Copy of 05-12  KH trung han 2016-2020 - Liem Thinh edited (1)" xfId="554"/>
    <cellStyle name="_DK KH 2009_DK 2014-2015 new" xfId="555"/>
    <cellStyle name="_DK KH 2009_DK 2014-2015 new_05-12  KH trung han 2016-2020 - Liem Thinh edited" xfId="556"/>
    <cellStyle name="_DK KH 2009_DK 2014-2015 new_Copy of 05-12  KH trung han 2016-2020 - Liem Thinh edited (1)" xfId="557"/>
    <cellStyle name="_DK KH 2009_DK KH CBDT 2014 11-11-2013" xfId="558"/>
    <cellStyle name="_DK KH 2009_DK KH CBDT 2014 11-11-2013(1)" xfId="559"/>
    <cellStyle name="_DK KH 2009_DK KH CBDT 2014 11-11-2013(1)_05-12  KH trung han 2016-2020 - Liem Thinh edited" xfId="560"/>
    <cellStyle name="_DK KH 2009_DK KH CBDT 2014 11-11-2013(1)_Copy of 05-12  KH trung han 2016-2020 - Liem Thinh edited (1)" xfId="561"/>
    <cellStyle name="_DK KH 2009_DK KH CBDT 2014 11-11-2013_05-12  KH trung han 2016-2020 - Liem Thinh edited" xfId="562"/>
    <cellStyle name="_DK KH 2009_DK KH CBDT 2014 11-11-2013_Copy of 05-12  KH trung han 2016-2020 - Liem Thinh edited (1)" xfId="563"/>
    <cellStyle name="_DK KH 2009_KH 2011-2015" xfId="564"/>
    <cellStyle name="_DK KH 2009_tai co cau dau tu (tong hop)1" xfId="565"/>
    <cellStyle name="_DK KH 2010" xfId="566"/>
    <cellStyle name="_DK KH 2010 (BKH)" xfId="567"/>
    <cellStyle name="_DK KH 2010_15_10_2013 BC nhu cau von doi ung ODA (2014-2016) ngay 15102013 Sua" xfId="568"/>
    <cellStyle name="_DK KH 2010_BC nhu cau von doi ung ODA nganh NN (BKH)" xfId="569"/>
    <cellStyle name="_DK KH 2010_BC nhu cau von doi ung ODA nganh NN (BKH)_05-12  KH trung han 2016-2020 - Liem Thinh edited" xfId="570"/>
    <cellStyle name="_DK KH 2010_BC nhu cau von doi ung ODA nganh NN (BKH)_Copy of 05-12  KH trung han 2016-2020 - Liem Thinh edited (1)" xfId="571"/>
    <cellStyle name="_DK KH 2010_BC Tai co cau (bieu TH)" xfId="572"/>
    <cellStyle name="_DK KH 2010_BC Tai co cau (bieu TH)_05-12  KH trung han 2016-2020 - Liem Thinh edited" xfId="573"/>
    <cellStyle name="_DK KH 2010_BC Tai co cau (bieu TH)_Copy of 05-12  KH trung han 2016-2020 - Liem Thinh edited (1)" xfId="574"/>
    <cellStyle name="_DK KH 2010_DK 2014-2015 final" xfId="575"/>
    <cellStyle name="_DK KH 2010_DK 2014-2015 final_05-12  KH trung han 2016-2020 - Liem Thinh edited" xfId="576"/>
    <cellStyle name="_DK KH 2010_DK 2014-2015 final_Copy of 05-12  KH trung han 2016-2020 - Liem Thinh edited (1)" xfId="577"/>
    <cellStyle name="_DK KH 2010_DK 2014-2015 new" xfId="578"/>
    <cellStyle name="_DK KH 2010_DK 2014-2015 new_05-12  KH trung han 2016-2020 - Liem Thinh edited" xfId="579"/>
    <cellStyle name="_DK KH 2010_DK 2014-2015 new_Copy of 05-12  KH trung han 2016-2020 - Liem Thinh edited (1)" xfId="580"/>
    <cellStyle name="_DK KH 2010_DK KH CBDT 2014 11-11-2013" xfId="581"/>
    <cellStyle name="_DK KH 2010_DK KH CBDT 2014 11-11-2013(1)" xfId="582"/>
    <cellStyle name="_DK KH 2010_DK KH CBDT 2014 11-11-2013(1)_05-12  KH trung han 2016-2020 - Liem Thinh edited" xfId="583"/>
    <cellStyle name="_DK KH 2010_DK KH CBDT 2014 11-11-2013(1)_Copy of 05-12  KH trung han 2016-2020 - Liem Thinh edited (1)" xfId="584"/>
    <cellStyle name="_DK KH 2010_DK KH CBDT 2014 11-11-2013_05-12  KH trung han 2016-2020 - Liem Thinh edited" xfId="585"/>
    <cellStyle name="_DK KH 2010_DK KH CBDT 2014 11-11-2013_Copy of 05-12  KH trung han 2016-2020 - Liem Thinh edited (1)" xfId="586"/>
    <cellStyle name="_DK KH 2010_KH 2011-2015" xfId="587"/>
    <cellStyle name="_DK KH 2010_tai co cau dau tu (tong hop)1" xfId="588"/>
    <cellStyle name="_DK TPCP 2010" xfId="589"/>
    <cellStyle name="_DM 1" xfId="590"/>
    <cellStyle name="_DM 1 2" xfId="591"/>
    <cellStyle name="_DM 1 3" xfId="592"/>
    <cellStyle name="_DM 1_Ban BTDD TDC" xfId="593"/>
    <cellStyle name="_DM 1_Bieu 1+3+5+6+9" xfId="594"/>
    <cellStyle name="_DM 1_Bieu 1+3+5+6+9_Kế hoạch 2013 T1-2014" xfId="595"/>
    <cellStyle name="_DM 1_Bieu huong dan dang ky von 2014 (tuan anh)-lan cuoi" xfId="596"/>
    <cellStyle name="_DM 1_BIEU KE HOACH  2015 (KTN 6.11 sua)" xfId="597"/>
    <cellStyle name="_DM 1_Bieu phan bo CT 135-CT(kem theo KHvon ĐT 1365)" xfId="598"/>
    <cellStyle name="_DM 1_Kế hoạch 2013 T1-2014" xfId="599"/>
    <cellStyle name="_DO-D1500-KHONG CO TRONG DT" xfId="600"/>
    <cellStyle name="_DO-D1500-KHONG CO TRONG DT 2" xfId="601"/>
    <cellStyle name="_DO-D1500-KHONG CO TRONG DT_Ban BTDD TDC" xfId="602"/>
    <cellStyle name="_DO-D1500-KHONG CO TRONG DT_Kế hoạch 2013 T1-2014" xfId="603"/>
    <cellStyle name="_DO-D1500-KHONG CO TRONG DT_KH 2012 (T3-2013)" xfId="604"/>
    <cellStyle name="_DO-D1500-KHONG CO TRONG DT_KH 2012 (T3-2013)_Kế hoạch 2013 T1-2014" xfId="605"/>
    <cellStyle name="_Dong Thap" xfId="606"/>
    <cellStyle name="_DT 1751 Muong Khoa" xfId="607"/>
    <cellStyle name="_DT 1751 Muong Khoa 2" xfId="608"/>
    <cellStyle name="_DT 1751 Muong Khoa 2 2" xfId="609"/>
    <cellStyle name="_DT 1751 Muong Khoa 3" xfId="610"/>
    <cellStyle name="_DT 1751 Muong Khoa_Ban BTDD TDC" xfId="611"/>
    <cellStyle name="_DT 1751 Muong Khoa_Bieu 1+3+5+6+9" xfId="612"/>
    <cellStyle name="_DT 1751 Muong Khoa_Bieu 1+3+5+6+9_Kế hoạch 2013 T1-2014" xfId="613"/>
    <cellStyle name="_DT 1751 Muong Khoa_Bieu huong dan dang ky von 2014 (tuan anh)-lan cuoi" xfId="614"/>
    <cellStyle name="_DT 1751 Muong Khoa_BIEU KE HOACH  2015 (KTN 6.11 sua)" xfId="615"/>
    <cellStyle name="_DT 1751 Muong Khoa_Bieu phan bo CT 135-CT(kem theo KHvon ĐT 1365)" xfId="616"/>
    <cellStyle name="_DT 1751 Muong Khoa_Kế hoạch 2013 T1-2014" xfId="617"/>
    <cellStyle name="_DT Nam vai" xfId="618"/>
    <cellStyle name="_DT Nam vai 2" xfId="619"/>
    <cellStyle name="_DT Nam vai 3" xfId="620"/>
    <cellStyle name="_DT Nam vai_Ban BTDD TDC" xfId="621"/>
    <cellStyle name="_DT Nam vai_BC Ke hoạch 2012 9 thang (sua)" xfId="622"/>
    <cellStyle name="_DT Nam vai_BC Ke hoạch 2012 9 thang (sua)_Kế hoạch 2013 T1-2014" xfId="623"/>
    <cellStyle name="_DT Nam vai_Bieu 1+3+5+6+9" xfId="624"/>
    <cellStyle name="_DT Nam vai_Bieu 1+3+5+6+9_Kế hoạch 2013 T1-2014" xfId="625"/>
    <cellStyle name="_DT Nam vai_bieu ke hoach dau thau" xfId="626"/>
    <cellStyle name="_DT Nam vai_bieu ke hoach dau thau 2" xfId="627"/>
    <cellStyle name="_DT Nam vai_bieu ke hoach dau thau 2 2" xfId="628"/>
    <cellStyle name="_DT Nam vai_bieu ke hoach dau thau 3" xfId="629"/>
    <cellStyle name="_DT Nam vai_bieu ke hoach dau thau truong mam non SKH" xfId="630"/>
    <cellStyle name="_DT Nam vai_bieu ke hoach dau thau truong mam non SKH 2" xfId="631"/>
    <cellStyle name="_DT Nam vai_bieu ke hoach dau thau truong mam non SKH 2 2" xfId="632"/>
    <cellStyle name="_DT Nam vai_bieu ke hoach dau thau truong mam non SKH 3" xfId="633"/>
    <cellStyle name="_DT Nam vai_bieu ke hoach dau thau truong mam non SKH_Ban BTDD TDC" xfId="634"/>
    <cellStyle name="_DT Nam vai_bieu ke hoach dau thau truong mam non SKH_Bieu 1+3+5+6+9" xfId="635"/>
    <cellStyle name="_DT Nam vai_bieu ke hoach dau thau truong mam non SKH_Bieu 1+3+5+6+9_Kế hoạch 2013 T1-2014" xfId="636"/>
    <cellStyle name="_DT Nam vai_bieu ke hoach dau thau truong mam non SKH_Bieu huong dan dang ky von 2014 (tuan anh)-lan cuoi" xfId="637"/>
    <cellStyle name="_DT Nam vai_bieu ke hoach dau thau truong mam non SKH_BIEU KE HOACH  2015 (KTN 6.11 sua)" xfId="638"/>
    <cellStyle name="_DT Nam vai_bieu ke hoach dau thau truong mam non SKH_Bieu phan bo CT 135-CT(kem theo KHvon ĐT 1365)" xfId="639"/>
    <cellStyle name="_DT Nam vai_bieu ke hoach dau thau truong mam non SKH_Kế hoạch 2013 T1-2014" xfId="640"/>
    <cellStyle name="_DT Nam vai_bieu ke hoach dau thau_Ban BTDD TDC" xfId="641"/>
    <cellStyle name="_DT Nam vai_bieu ke hoach dau thau_Bieu 1+3+5+6+9" xfId="642"/>
    <cellStyle name="_DT Nam vai_bieu ke hoach dau thau_Bieu 1+3+5+6+9_Kế hoạch 2013 T1-2014" xfId="643"/>
    <cellStyle name="_DT Nam vai_bieu ke hoach dau thau_Bieu huong dan dang ky von 2014 (tuan anh)-lan cuoi" xfId="644"/>
    <cellStyle name="_DT Nam vai_bieu ke hoach dau thau_BIEU KE HOACH  2015 (KTN 6.11 sua)" xfId="645"/>
    <cellStyle name="_DT Nam vai_bieu ke hoach dau thau_Bieu phan bo CT 135-CT(kem theo KHvon ĐT 1365)" xfId="646"/>
    <cellStyle name="_DT Nam vai_bieu ke hoach dau thau_Kế hoạch 2013 T1-2014" xfId="647"/>
    <cellStyle name="_DT Nam vai_Book1" xfId="648"/>
    <cellStyle name="_DT Nam vai_Book1 2" xfId="649"/>
    <cellStyle name="_DT Nam vai_Book1 3" xfId="650"/>
    <cellStyle name="_DT Nam vai_Book1_Ban BTDD TDC" xfId="651"/>
    <cellStyle name="_DT Nam vai_Book1_BC Ke hoạch 2012 9 thang (sua)" xfId="652"/>
    <cellStyle name="_DT Nam vai_Book1_BC Ke hoạch 2012 9 thang (sua)_Kế hoạch 2013 T1-2014" xfId="653"/>
    <cellStyle name="_DT Nam vai_Book1_Bieu 1+3+5+6+9" xfId="654"/>
    <cellStyle name="_DT Nam vai_Book1_Bieu 1+3+5+6+9_Kế hoạch 2013 T1-2014" xfId="655"/>
    <cellStyle name="_DT Nam vai_Book1_CT 134" xfId="656"/>
    <cellStyle name="_DT Nam vai_Book1_Kế hoạch 2013 T1-2014" xfId="657"/>
    <cellStyle name="_DT Nam vai_Book1_Xay dung KH 2013 (17-7)" xfId="658"/>
    <cellStyle name="_DT Nam vai_Book1_Xay dung KH 2013 (17-7)_Kế hoạch 2013 T1-2014" xfId="659"/>
    <cellStyle name="_DT Nam vai_Book1_Xay dung KH 2013 (Hung)" xfId="660"/>
    <cellStyle name="_DT Nam vai_Book1_Xay dung KH 2013 (Hung)_Kế hoạch 2013 T1-2014" xfId="661"/>
    <cellStyle name="_DT Nam vai_CT 134" xfId="662"/>
    <cellStyle name="_DT Nam vai_DTTD chieng chan Tham lai 29-9-2009" xfId="663"/>
    <cellStyle name="_DT Nam vai_DTTD chieng chan Tham lai 29-9-2009 2" xfId="664"/>
    <cellStyle name="_DT Nam vai_DTTD chieng chan Tham lai 29-9-2009 3" xfId="665"/>
    <cellStyle name="_DT Nam vai_DTTD chieng chan Tham lai 29-9-2009_Ban BTDD TDC" xfId="666"/>
    <cellStyle name="_DT Nam vai_DTTD chieng chan Tham lai 29-9-2009_BC Ke hoạch 2012 9 thang (sua)" xfId="667"/>
    <cellStyle name="_DT Nam vai_DTTD chieng chan Tham lai 29-9-2009_BC Ke hoạch 2012 9 thang (sua)_Kế hoạch 2013 T1-2014" xfId="668"/>
    <cellStyle name="_DT Nam vai_DTTD chieng chan Tham lai 29-9-2009_Bieu 1+3+5+6+9" xfId="669"/>
    <cellStyle name="_DT Nam vai_DTTD chieng chan Tham lai 29-9-2009_Bieu 1+3+5+6+9_Kế hoạch 2013 T1-2014" xfId="670"/>
    <cellStyle name="_DT Nam vai_DTTD chieng chan Tham lai 29-9-2009_CT 134" xfId="671"/>
    <cellStyle name="_DT Nam vai_DTTD chieng chan Tham lai 29-9-2009_Kế hoạch 2013 T1-2014" xfId="672"/>
    <cellStyle name="_DT Nam vai_DTTD chieng chan Tham lai 29-9-2009_Xay dung KH 2013 (17-7)" xfId="673"/>
    <cellStyle name="_DT Nam vai_DTTD chieng chan Tham lai 29-9-2009_Xay dung KH 2013 (17-7)_Kế hoạch 2013 T1-2014" xfId="674"/>
    <cellStyle name="_DT Nam vai_DTTD chieng chan Tham lai 29-9-2009_Xay dung KH 2013 (Hung)" xfId="675"/>
    <cellStyle name="_DT Nam vai_DTTD chieng chan Tham lai 29-9-2009_Xay dung KH 2013 (Hung)_Kế hoạch 2013 T1-2014" xfId="676"/>
    <cellStyle name="_DT Nam vai_Ke hoach 2010 (theo doi 11-8-2010)" xfId="677"/>
    <cellStyle name="_DT Nam vai_Ke hoach 2010 (theo doi 11-8-2010) 2" xfId="678"/>
    <cellStyle name="_DT Nam vai_Ke hoach 2010 (theo doi 11-8-2010) 2 2" xfId="679"/>
    <cellStyle name="_DT Nam vai_Ke hoach 2010 (theo doi 11-8-2010) 3" xfId="680"/>
    <cellStyle name="_DT Nam vai_Ke hoach 2010 (theo doi 11-8-2010)_Ban BTDD TDC" xfId="681"/>
    <cellStyle name="_DT Nam vai_Ke hoach 2010 (theo doi 11-8-2010)_Bieu 1+3+5+6+9" xfId="682"/>
    <cellStyle name="_DT Nam vai_Ke hoach 2010 (theo doi 11-8-2010)_Bieu 1+3+5+6+9_Kế hoạch 2013 T1-2014" xfId="683"/>
    <cellStyle name="_DT Nam vai_Ke hoach 2010 (theo doi 11-8-2010)_Bieu huong dan dang ky von 2014 (tuan anh)-lan cuoi" xfId="684"/>
    <cellStyle name="_DT Nam vai_Ke hoach 2010 (theo doi 11-8-2010)_BIEU KE HOACH  2015 (KTN 6.11 sua)" xfId="685"/>
    <cellStyle name="_DT Nam vai_Ke hoach 2010 (theo doi 11-8-2010)_Bieu phan bo CT 135-CT(kem theo KHvon ĐT 1365)" xfId="686"/>
    <cellStyle name="_DT Nam vai_Ke hoach 2010 (theo doi 11-8-2010)_Kế hoạch 2013 T1-2014" xfId="687"/>
    <cellStyle name="_DT Nam vai_Kế hoạch 2013 T1-2014" xfId="688"/>
    <cellStyle name="_DT Nam vai_ke hoach dau thau 30-6-2010" xfId="689"/>
    <cellStyle name="_DT Nam vai_ke hoach dau thau 30-6-2010 2" xfId="690"/>
    <cellStyle name="_DT Nam vai_ke hoach dau thau 30-6-2010 2 2" xfId="691"/>
    <cellStyle name="_DT Nam vai_ke hoach dau thau 30-6-2010 3" xfId="692"/>
    <cellStyle name="_DT Nam vai_ke hoach dau thau 30-6-2010_Ban BTDD TDC" xfId="693"/>
    <cellStyle name="_DT Nam vai_ke hoach dau thau 30-6-2010_Bieu 1+3+5+6+9" xfId="694"/>
    <cellStyle name="_DT Nam vai_ke hoach dau thau 30-6-2010_Bieu 1+3+5+6+9_Kế hoạch 2013 T1-2014" xfId="695"/>
    <cellStyle name="_DT Nam vai_ke hoach dau thau 30-6-2010_Bieu huong dan dang ky von 2014 (tuan anh)-lan cuoi" xfId="696"/>
    <cellStyle name="_DT Nam vai_ke hoach dau thau 30-6-2010_BIEU KE HOACH  2015 (KTN 6.11 sua)" xfId="697"/>
    <cellStyle name="_DT Nam vai_ke hoach dau thau 30-6-2010_Bieu phan bo CT 135-CT(kem theo KHvon ĐT 1365)" xfId="698"/>
    <cellStyle name="_DT Nam vai_ke hoach dau thau 30-6-2010_Kế hoạch 2013 T1-2014" xfId="699"/>
    <cellStyle name="_DT Nam vai_QD ke hoach dau thau" xfId="700"/>
    <cellStyle name="_DT Nam vai_QD ke hoach dau thau 2" xfId="701"/>
    <cellStyle name="_DT Nam vai_QD ke hoach dau thau 2 2" xfId="702"/>
    <cellStyle name="_DT Nam vai_QD ke hoach dau thau 3" xfId="703"/>
    <cellStyle name="_DT Nam vai_QD ke hoach dau thau_Ban BTDD TDC" xfId="704"/>
    <cellStyle name="_DT Nam vai_QD ke hoach dau thau_Bieu 1+3+5+6+9" xfId="705"/>
    <cellStyle name="_DT Nam vai_QD ke hoach dau thau_Bieu 1+3+5+6+9_Kế hoạch 2013 T1-2014" xfId="706"/>
    <cellStyle name="_DT Nam vai_QD ke hoach dau thau_Bieu huong dan dang ky von 2014 (tuan anh)-lan cuoi" xfId="707"/>
    <cellStyle name="_DT Nam vai_QD ke hoach dau thau_BIEU KE HOACH  2015 (KTN 6.11 sua)" xfId="708"/>
    <cellStyle name="_DT Nam vai_QD ke hoach dau thau_Bieu phan bo CT 135-CT(kem theo KHvon ĐT 1365)" xfId="709"/>
    <cellStyle name="_DT Nam vai_QD ke hoach dau thau_Kế hoạch 2013 T1-2014" xfId="710"/>
    <cellStyle name="_DT Nam vai_StartUp" xfId="711"/>
    <cellStyle name="_DT Nam vai_tinh toan hoang ha" xfId="712"/>
    <cellStyle name="_DT Nam vai_tinh toan hoang ha 2" xfId="713"/>
    <cellStyle name="_DT Nam vai_tinh toan hoang ha 2 2" xfId="714"/>
    <cellStyle name="_DT Nam vai_tinh toan hoang ha 3" xfId="715"/>
    <cellStyle name="_DT Nam vai_tinh toan hoang ha_Ban BTDD TDC" xfId="716"/>
    <cellStyle name="_DT Nam vai_tinh toan hoang ha_Bieu 1+3+5+6+9" xfId="717"/>
    <cellStyle name="_DT Nam vai_tinh toan hoang ha_Bieu 1+3+5+6+9_Kế hoạch 2013 T1-2014" xfId="718"/>
    <cellStyle name="_DT Nam vai_tinh toan hoang ha_Bieu huong dan dang ky von 2014 (tuan anh)-lan cuoi" xfId="719"/>
    <cellStyle name="_DT Nam vai_tinh toan hoang ha_BIEU KE HOACH  2015 (KTN 6.11 sua)" xfId="720"/>
    <cellStyle name="_DT Nam vai_tinh toan hoang ha_Bieu phan bo CT 135-CT(kem theo KHvon ĐT 1365)" xfId="721"/>
    <cellStyle name="_DT Nam vai_tinh toan hoang ha_Kế hoạch 2013 T1-2014" xfId="722"/>
    <cellStyle name="_DT Nam vai_VB Di den 2013" xfId="723"/>
    <cellStyle name="_DT Nam vai_Xay dung KH 2013 (17-7)" xfId="724"/>
    <cellStyle name="_DT Nam vai_Xay dung KH 2013 (17-7)_Kế hoạch 2013 T1-2014" xfId="725"/>
    <cellStyle name="_DT Nam vai_Xay dung KH 2013 (Hung)" xfId="726"/>
    <cellStyle name="_DT Nam vai_Xay dung KH 2013 (Hung)_Kế hoạch 2013 T1-2014" xfId="727"/>
    <cellStyle name="_DT Nam vai_XDCSHT-999" xfId="728"/>
    <cellStyle name="_DT truong THPT  quyet thang tinh 04-3-09" xfId="729"/>
    <cellStyle name="_DT truong THPT  quyet thang tinh 04-3-09 2" xfId="730"/>
    <cellStyle name="_DTnha cong vu Dung C" xfId="731"/>
    <cellStyle name="_DTnha cong vu Dung C 2" xfId="732"/>
    <cellStyle name="_DU THAO BCKT LChâu" xfId="733"/>
    <cellStyle name="_Du toan" xfId="734"/>
    <cellStyle name="_Du toan 2" xfId="735"/>
    <cellStyle name="_dự toán 30a 2013" xfId="736"/>
    <cellStyle name="_Du toan_Ban BTDD TDC" xfId="737"/>
    <cellStyle name="_Du toan_bieu ke hoach dau thau" xfId="738"/>
    <cellStyle name="_Du toan_bieu ke hoach dau thau 2" xfId="739"/>
    <cellStyle name="_Du toan_bieu ke hoach dau thau truong mam non SKH" xfId="740"/>
    <cellStyle name="_Du toan_bieu ke hoach dau thau truong mam non SKH 2" xfId="741"/>
    <cellStyle name="_Du toan_bieu ke hoach dau thau truong mam non SKH_Ban BTDD TDC" xfId="742"/>
    <cellStyle name="_Du toan_bieu ke hoach dau thau truong mam non SKH_Kế hoạch 2013 T1-2014" xfId="743"/>
    <cellStyle name="_Du toan_bieu ke hoach dau thau truong mam non SKH_KH 2012 (T3-2013)" xfId="744"/>
    <cellStyle name="_Du toan_bieu ke hoach dau thau truong mam non SKH_KH 2012 (T3-2013)_Kế hoạch 2013 T1-2014" xfId="745"/>
    <cellStyle name="_Du toan_bieu ke hoach dau thau_Ban BTDD TDC" xfId="746"/>
    <cellStyle name="_Du toan_bieu ke hoach dau thau_Kế hoạch 2013 T1-2014" xfId="747"/>
    <cellStyle name="_Du toan_bieu ke hoach dau thau_KH 2012 (T3-2013)" xfId="748"/>
    <cellStyle name="_Du toan_bieu ke hoach dau thau_KH 2012 (T3-2013)_Kế hoạch 2013 T1-2014" xfId="749"/>
    <cellStyle name="_Du toan_bieu tong hop lai kh von 2011 gui phong TH-KTDN" xfId="750"/>
    <cellStyle name="_Du toan_bieu tong hop lai kh von 2011 gui phong TH-KTDN 2" xfId="751"/>
    <cellStyle name="_Du toan_bieu tong hop lai kh von 2011 gui phong TH-KTDN_Ban BTDD TDC" xfId="752"/>
    <cellStyle name="_Du toan_bieu tong hop lai kh von 2011 gui phong TH-KTDN_Kế hoạch 2013 T1-2014" xfId="753"/>
    <cellStyle name="_Du toan_bieu tong hop lai kh von 2011 gui phong TH-KTDN_KH 2012 (T3-2013)" xfId="754"/>
    <cellStyle name="_Du toan_bieu tong hop lai kh von 2011 gui phong TH-KTDN_KH 2012 (T3-2013)_Kế hoạch 2013 T1-2014" xfId="755"/>
    <cellStyle name="_Du toan_Book1" xfId="756"/>
    <cellStyle name="_Du toan_Book1 2" xfId="757"/>
    <cellStyle name="_Du toan_Book1_Ban BTDD TDC" xfId="758"/>
    <cellStyle name="_Du toan_Book1_Bieu huong dan dang ky von 2014 (tuan anh)-lan cuoi" xfId="759"/>
    <cellStyle name="_Du toan_Book1_Bieu phan bo CT 135-CT(kem theo KHvon ĐT 1365)" xfId="760"/>
    <cellStyle name="_Du toan_Book1_Ke hoach 2010 (theo doi 11-8-2010)" xfId="761"/>
    <cellStyle name="_Du toan_Book1_Ke hoach 2010 (theo doi 11-8-2010) 2" xfId="762"/>
    <cellStyle name="_Du toan_Book1_Ke hoach 2010 (theo doi 11-8-2010)_Ban BTDD TDC" xfId="763"/>
    <cellStyle name="_Du toan_Book1_Ke hoach 2010 (theo doi 11-8-2010)_Kế hoạch 2013 T1-2014" xfId="764"/>
    <cellStyle name="_Du toan_Book1_Ke hoach 2010 (theo doi 11-8-2010)_KH 2012 (T3-2013)" xfId="765"/>
    <cellStyle name="_Du toan_Book1_Ke hoach 2010 (theo doi 11-8-2010)_KH 2012 (T3-2013)_Kế hoạch 2013 T1-2014" xfId="766"/>
    <cellStyle name="_Du toan_Book1_Kế hoạch 2013 T1-2014" xfId="767"/>
    <cellStyle name="_Du toan_Book1_ke hoach dau thau 30-6-2010" xfId="768"/>
    <cellStyle name="_Du toan_Book1_ke hoach dau thau 30-6-2010 2" xfId="769"/>
    <cellStyle name="_Du toan_Book1_ke hoach dau thau 30-6-2010_Ban BTDD TDC" xfId="770"/>
    <cellStyle name="_Du toan_Book1_ke hoach dau thau 30-6-2010_Kế hoạch 2013 T1-2014" xfId="771"/>
    <cellStyle name="_Du toan_Book1_ke hoach dau thau 30-6-2010_KH 2012 (T3-2013)" xfId="772"/>
    <cellStyle name="_Du toan_Book1_ke hoach dau thau 30-6-2010_KH 2012 (T3-2013)_Kế hoạch 2013 T1-2014" xfId="773"/>
    <cellStyle name="_Du toan_Book1_KH 2012 (T3-2013)" xfId="774"/>
    <cellStyle name="_Du toan_Book1_KH 2012 (T3-2013)_Kế hoạch 2013 T1-2014" xfId="775"/>
    <cellStyle name="_Du toan_Book1_VB Di den 2013" xfId="776"/>
    <cellStyle name="_Du toan_Copy of KH PHAN BO VON ĐỐI ỨNG NAM 2011 (30 TY phuong án gop WB)" xfId="777"/>
    <cellStyle name="_Du toan_Copy of KH PHAN BO VON ĐỐI ỨNG NAM 2011 (30 TY phuong án gop WB) 2" xfId="778"/>
    <cellStyle name="_Du toan_Copy of KH PHAN BO VON ĐỐI ỨNG NAM 2011 (30 TY phuong án gop WB)_Ban BTDD TDC" xfId="779"/>
    <cellStyle name="_Du toan_Copy of KH PHAN BO VON ĐỐI ỨNG NAM 2011 (30 TY phuong án gop WB)_Kế hoạch 2013 T1-2014" xfId="780"/>
    <cellStyle name="_Du toan_Copy of KH PHAN BO VON ĐỐI ỨNG NAM 2011 (30 TY phuong án gop WB)_KH 2012 (T3-2013)" xfId="781"/>
    <cellStyle name="_Du toan_Copy of KH PHAN BO VON ĐỐI ỨNG NAM 2011 (30 TY phuong án gop WB)_KH 2012 (T3-2013)_Kế hoạch 2013 T1-2014" xfId="782"/>
    <cellStyle name="_Du toan_DTTD chieng chan Tham lai 29-9-2009" xfId="783"/>
    <cellStyle name="_Du toan_DTTD chieng chan Tham lai 29-9-2009 2" xfId="784"/>
    <cellStyle name="_Du toan_DTTD chieng chan Tham lai 29-9-2009_Ban BTDD TDC" xfId="785"/>
    <cellStyle name="_Du toan_DTTD chieng chan Tham lai 29-9-2009_Kế hoạch 2013 T1-2014" xfId="786"/>
    <cellStyle name="_Du toan_DTTD chieng chan Tham lai 29-9-2009_KH 2012 (T3-2013)" xfId="787"/>
    <cellStyle name="_Du toan_DTTD chieng chan Tham lai 29-9-2009_KH 2012 (T3-2013)_Kế hoạch 2013 T1-2014" xfId="788"/>
    <cellStyle name="_Du toan_dự toán 30a 2013" xfId="789"/>
    <cellStyle name="_Du toan_Du toan nuoc San Thang (GD2)" xfId="790"/>
    <cellStyle name="_Du toan_Du toan nuoc San Thang (GD2) 2" xfId="791"/>
    <cellStyle name="_Du toan_Du toan nuoc San Thang (GD2)_Ban BTDD TDC" xfId="792"/>
    <cellStyle name="_Du toan_Du toan nuoc San Thang (GD2)_Kế hoạch 2013 T1-2014" xfId="793"/>
    <cellStyle name="_Du toan_Du toan nuoc San Thang (GD2)_KH 2012 (T3-2013)" xfId="794"/>
    <cellStyle name="_Du toan_Du toan nuoc San Thang (GD2)_KH 2012 (T3-2013)_Kế hoạch 2013 T1-2014" xfId="795"/>
    <cellStyle name="_Du toan_Ke hoach 2010 (theo doi 11-8-2010)" xfId="796"/>
    <cellStyle name="_Du toan_Ke hoach 2010 (theo doi 11-8-2010) 2" xfId="797"/>
    <cellStyle name="_Du toan_Ke hoach 2010 (theo doi 11-8-2010)_Ban BTDD TDC" xfId="798"/>
    <cellStyle name="_Du toan_Ke hoach 2010 (theo doi 11-8-2010)_Kế hoạch 2013 T1-2014" xfId="799"/>
    <cellStyle name="_Du toan_Ke hoach 2010 (theo doi 11-8-2010)_KH 2012 (T3-2013)" xfId="800"/>
    <cellStyle name="_Du toan_Ke hoach 2010 (theo doi 11-8-2010)_KH 2012 (T3-2013)_Kế hoạch 2013 T1-2014" xfId="801"/>
    <cellStyle name="_Du toan_Kế hoạch 2013 T1-2014" xfId="802"/>
    <cellStyle name="_Du toan_ke hoach dau thau 30-6-2010" xfId="803"/>
    <cellStyle name="_Du toan_ke hoach dau thau 30-6-2010 2" xfId="804"/>
    <cellStyle name="_Du toan_ke hoach dau thau 30-6-2010_Ban BTDD TDC" xfId="805"/>
    <cellStyle name="_Du toan_ke hoach dau thau 30-6-2010_Kế hoạch 2013 T1-2014" xfId="806"/>
    <cellStyle name="_Du toan_ke hoach dau thau 30-6-2010_KH 2012 (T3-2013)" xfId="807"/>
    <cellStyle name="_Du toan_ke hoach dau thau 30-6-2010_KH 2012 (T3-2013)_Kế hoạch 2013 T1-2014" xfId="808"/>
    <cellStyle name="_Du toan_KH 2012 (T3-2013)" xfId="809"/>
    <cellStyle name="_Du toan_KH 2012 (T3-2013)_Kế hoạch 2013 T1-2014" xfId="810"/>
    <cellStyle name="_Du toan_KH Von 2012 gui BKH 1" xfId="811"/>
    <cellStyle name="_Du toan_KH Von 2012 gui BKH 1 2" xfId="812"/>
    <cellStyle name="_Du toan_KH Von 2012 gui BKH 1_Ban BTDD TDC" xfId="813"/>
    <cellStyle name="_Du toan_KH Von 2012 gui BKH 1_Kế hoạch 2013 T1-2014" xfId="814"/>
    <cellStyle name="_Du toan_KH Von 2012 gui BKH 1_KH 2012 (T3-2013)" xfId="815"/>
    <cellStyle name="_Du toan_KH Von 2012 gui BKH 1_KH 2012 (T3-2013)_Kế hoạch 2013 T1-2014" xfId="816"/>
    <cellStyle name="_Du toan_KQXS" xfId="817"/>
    <cellStyle name="_Du toan_phân loại nguồn vốn" xfId="818"/>
    <cellStyle name="_Du toan_QD ke hoach dau thau" xfId="819"/>
    <cellStyle name="_Du toan_QD ke hoach dau thau 2" xfId="820"/>
    <cellStyle name="_Du toan_QD ke hoach dau thau_Ban BTDD TDC" xfId="821"/>
    <cellStyle name="_Du toan_QD ke hoach dau thau_Kế hoạch 2013 T1-2014" xfId="822"/>
    <cellStyle name="_Du toan_QD ke hoach dau thau_KH 2012 (T3-2013)" xfId="823"/>
    <cellStyle name="_Du toan_QD ke hoach dau thau_KH 2012 (T3-2013)_Kế hoạch 2013 T1-2014" xfId="824"/>
    <cellStyle name="_Du toan_StartUp" xfId="825"/>
    <cellStyle name="_Du toan_tinh toan hoang ha" xfId="826"/>
    <cellStyle name="_Du toan_tinh toan hoang ha 2" xfId="827"/>
    <cellStyle name="_Du toan_tinh toan hoang ha_Ban BTDD TDC" xfId="828"/>
    <cellStyle name="_Du toan_tinh toan hoang ha_Kế hoạch 2013 T1-2014" xfId="829"/>
    <cellStyle name="_Du toan_tinh toan hoang ha_KH 2012 (T3-2013)" xfId="830"/>
    <cellStyle name="_Du toan_tinh toan hoang ha_KH 2012 (T3-2013)_Kế hoạch 2013 T1-2014" xfId="831"/>
    <cellStyle name="_Du toan_Tong von ĐTPT" xfId="832"/>
    <cellStyle name="_Du toan_Tong von ĐTPT 2" xfId="833"/>
    <cellStyle name="_Du toan_Tong von ĐTPT_Ban BTDD TDC" xfId="834"/>
    <cellStyle name="_Du toan_Tong von ĐTPT_Kế hoạch 2013 T1-2014" xfId="835"/>
    <cellStyle name="_Du toan_Tong von ĐTPT_KH 2012 (T3-2013)" xfId="836"/>
    <cellStyle name="_Du toan_Tong von ĐTPT_KH 2012 (T3-2013)_Kế hoạch 2013 T1-2014" xfId="837"/>
    <cellStyle name="_DUTOAN goi 20(PTNT)" xfId="838"/>
    <cellStyle name="_DUTOAN goi 20(PTNT) 2" xfId="839"/>
    <cellStyle name="_DUTOAN goi 20(PTNT) 3" xfId="840"/>
    <cellStyle name="_DUTOAN goi 20(PTNT)_Ban BTDD TDC" xfId="841"/>
    <cellStyle name="_DUTOAN goi 20(PTNT)_Bieu 1+3+5+6+9" xfId="842"/>
    <cellStyle name="_DUTOAN goi 20(PTNT)_Bieu 1+3+5+6+9_Kế hoạch 2013 T1-2014" xfId="843"/>
    <cellStyle name="_DUTOAN goi 20(PTNT)_Bieu huong dan dang ky von 2014 (tuan anh)-lan cuoi" xfId="844"/>
    <cellStyle name="_DUTOAN goi 20(PTNT)_BIEU KE HOACH  2015 (KTN 6.11 sua)" xfId="845"/>
    <cellStyle name="_DUTOAN goi 20(PTNT)_Bieu phan bo CT 135-CT(kem theo KHvon ĐT 1365)" xfId="846"/>
    <cellStyle name="_DUTOAN goi 20(PTNT)_Kế hoạch 2013 T1-2014" xfId="847"/>
    <cellStyle name="_DuToan92009Luong650" xfId="848"/>
    <cellStyle name="_DuToan92009Luong650 2" xfId="849"/>
    <cellStyle name="_DuToan92009Luong650 3" xfId="850"/>
    <cellStyle name="_DuToan92009Luong650_Ban BTDD TDC" xfId="851"/>
    <cellStyle name="_DuToan92009Luong650_Bieu 1+3+5+6+9" xfId="852"/>
    <cellStyle name="_DuToan92009Luong650_Bieu 1+3+5+6+9_Kế hoạch 2013 T1-2014" xfId="853"/>
    <cellStyle name="_DuToan92009Luong650_Bieu huong dan dang ky von 2014 (tuan anh)-lan cuoi" xfId="854"/>
    <cellStyle name="_DuToan92009Luong650_BIEU KE HOACH  2015 (KTN 6.11 sua)" xfId="855"/>
    <cellStyle name="_DuToan92009Luong650_Bieu phan bo CT 135-CT(kem theo KHvon ĐT 1365)" xfId="856"/>
    <cellStyle name="_DuToan92009Luong650_Kế hoạch 2013 T1-2014" xfId="857"/>
    <cellStyle name="_Duyet TK thay đôi" xfId="858"/>
    <cellStyle name="_Duyet TK thay đôi 2" xfId="859"/>
    <cellStyle name="_Duyet TK thay đôi 3" xfId="860"/>
    <cellStyle name="_Duyet TK thay đôi_!1 1 bao cao giao KH ve HTCMT vung TNB   12-12-2011" xfId="861"/>
    <cellStyle name="_Duyet TK thay đôi_Ban BTDD TDC" xfId="862"/>
    <cellStyle name="_Duyet TK thay đôi_Bieu 1+3+5+6+9" xfId="863"/>
    <cellStyle name="_Duyet TK thay đôi_Bieu 1+3+5+6+9_Kế hoạch 2013 T1-2014" xfId="864"/>
    <cellStyle name="_Duyet TK thay đôi_Bieu huong dan dang ky von 2014 (tuan anh)-lan cuoi" xfId="865"/>
    <cellStyle name="_Duyet TK thay đôi_BIEU KE HOACH  2015 (KTN 6.11 sua)" xfId="866"/>
    <cellStyle name="_Duyet TK thay đôi_Bieu phan bo CT 135-CT(kem theo KHvon ĐT 1365)" xfId="867"/>
    <cellStyle name="_Duyet TK thay đôi_Bieu4HTMT" xfId="868"/>
    <cellStyle name="_Duyet TK thay đôi_Bieu4HTMT_!1 1 bao cao giao KH ve HTCMT vung TNB   12-12-2011" xfId="869"/>
    <cellStyle name="_Duyet TK thay đôi_Bieu4HTMT_KH TPCP vung TNB (03-1-2012)" xfId="870"/>
    <cellStyle name="_Duyet TK thay đôi_Kế hoạch 2013 T1-2014" xfId="871"/>
    <cellStyle name="_Duyet TK thay đôi_KH TPCP vung TNB (03-1-2012)" xfId="872"/>
    <cellStyle name="_F4-6" xfId="873"/>
    <cellStyle name="_F4-6 2" xfId="874"/>
    <cellStyle name="_F4-6 3" xfId="875"/>
    <cellStyle name="_F4-6_Ban BTDD TDC" xfId="876"/>
    <cellStyle name="_F4-6_Bieu 1+3+5+6+9" xfId="877"/>
    <cellStyle name="_F4-6_Bieu 1+3+5+6+9_Kế hoạch 2013 T1-2014" xfId="878"/>
    <cellStyle name="_F4-6_Bieu huong dan dang ky von 2014 (tuan anh)-lan cuoi" xfId="879"/>
    <cellStyle name="_F4-6_BIEU KE HOACH  2015 (KTN 6.11 sua)" xfId="880"/>
    <cellStyle name="_F4-6_Bieu phan bo CT 135-CT(kem theo KHvon ĐT 1365)" xfId="881"/>
    <cellStyle name="_F4-6_Kế hoạch 2013 T1-2014" xfId="882"/>
    <cellStyle name="_GOITHAUSO2" xfId="883"/>
    <cellStyle name="_GOITHAUSO2 2" xfId="884"/>
    <cellStyle name="_GOITHAUSO2_Ban BTDD TDC" xfId="885"/>
    <cellStyle name="_GOITHAUSO2_Kế hoạch 2013 T1-2014" xfId="886"/>
    <cellStyle name="_GOITHAUSO2_KH 2012 (T3-2013)" xfId="887"/>
    <cellStyle name="_GOITHAUSO2_KH 2012 (T3-2013)_Kế hoạch 2013 T1-2014" xfId="888"/>
    <cellStyle name="_GOITHAUSO3" xfId="889"/>
    <cellStyle name="_GOITHAUSO3 2" xfId="890"/>
    <cellStyle name="_GOITHAUSO3_Ban BTDD TDC" xfId="891"/>
    <cellStyle name="_GOITHAUSO3_Kế hoạch 2013 T1-2014" xfId="892"/>
    <cellStyle name="_GOITHAUSO3_KH 2012 (T3-2013)" xfId="893"/>
    <cellStyle name="_GOITHAUSO3_KH 2012 (T3-2013)_Kế hoạch 2013 T1-2014" xfId="894"/>
    <cellStyle name="_GOITHAUSO4" xfId="895"/>
    <cellStyle name="_GOITHAUSO4 2" xfId="896"/>
    <cellStyle name="_GOITHAUSO4_Ban BTDD TDC" xfId="897"/>
    <cellStyle name="_GOITHAUSO4_Kế hoạch 2013 T1-2014" xfId="898"/>
    <cellStyle name="_GOITHAUSO4_KH 2012 (T3-2013)" xfId="899"/>
    <cellStyle name="_GOITHAUSO4_KH 2012 (T3-2013)_Kế hoạch 2013 T1-2014" xfId="900"/>
    <cellStyle name="_GPMB-TDC TINH 25-7" xfId="901"/>
    <cellStyle name="_GTGT 2003" xfId="902"/>
    <cellStyle name="_Gui Phai TTra TRUONG PTTH Ka Lang Hieu bo+Phu 17-8-09-" xfId="903"/>
    <cellStyle name="_Gui Phai TTra TRUONG PTTH Ka Lang Hieu bo+Phu 17-8-09- 2" xfId="904"/>
    <cellStyle name="_Gui VU KH 5-5-09" xfId="905"/>
    <cellStyle name="_Gui VU KH 5-5-09_05-12  KH trung han 2016-2020 - Liem Thinh edited" xfId="906"/>
    <cellStyle name="_Gui VU KH 5-5-09_Copy of 05-12  KH trung han 2016-2020 - Liem Thinh edited (1)" xfId="907"/>
    <cellStyle name="_Gui VU KH 5-5-09_KH TPCP 2016-2020 (tong hop)" xfId="908"/>
    <cellStyle name="_HaHoa_TDT_DienCSang" xfId="909"/>
    <cellStyle name="_HaHoa_TDT_DienCSang 2" xfId="910"/>
    <cellStyle name="_HaHoa_TDT_DienCSang 3" xfId="911"/>
    <cellStyle name="_HaHoa_TDT_DienCSang_Ban BTDD TDC" xfId="912"/>
    <cellStyle name="_HaHoa_TDT_DienCSang_Kế hoạch 2013 T1-2014" xfId="913"/>
    <cellStyle name="_HaHoa_TDT_DienCSang_KH 2012 (T3-2013)" xfId="914"/>
    <cellStyle name="_HaHoa_TDT_DienCSang_KH 2012 (T3-2013)_Kế hoạch 2013 T1-2014" xfId="915"/>
    <cellStyle name="_HaHoa19-5-07" xfId="916"/>
    <cellStyle name="_HaHoa19-5-07 2" xfId="917"/>
    <cellStyle name="_HaHoa19-5-07 3" xfId="918"/>
    <cellStyle name="_HaHoa19-5-07_Ban BTDD TDC" xfId="919"/>
    <cellStyle name="_HaHoa19-5-07_Kế hoạch 2013 T1-2014" xfId="920"/>
    <cellStyle name="_HaHoa19-5-07_KH 2012 (T3-2013)" xfId="921"/>
    <cellStyle name="_HaHoa19-5-07_KH 2012 (T3-2013)_Kế hoạch 2013 T1-2014" xfId="922"/>
    <cellStyle name="_ho_so_chua_QT-04-01-2015" xfId="923"/>
    <cellStyle name="_Huong CHI tieu Nhiem vu CTMTQG 2014(1)" xfId="924"/>
    <cellStyle name="_IN" xfId="925"/>
    <cellStyle name="_IN_!1 1 bao cao giao KH ve HTCMT vung TNB   12-12-2011" xfId="926"/>
    <cellStyle name="_IN_KH TPCP vung TNB (03-1-2012)" xfId="927"/>
    <cellStyle name="_Ke hoach 2010 ngay 14.4.10" xfId="928"/>
    <cellStyle name="_Ke hoach 2010 ngay 14.4.10 2" xfId="929"/>
    <cellStyle name="_Ke hoach 2010 ngay 14.4.10 3" xfId="930"/>
    <cellStyle name="_Ke hoach 2010 ngay 14.4.10_Ban BTDD TDC" xfId="931"/>
    <cellStyle name="_Ke hoach 2010 ngay 14.4.10_Bieu 1+3+5+6+9" xfId="932"/>
    <cellStyle name="_Ke hoach 2010 ngay 14.4.10_Bieu 1+3+5+6+9_Kế hoạch 2013 T1-2014" xfId="933"/>
    <cellStyle name="_Ke hoach 2010 ngay 14.4.10_Bieu huong dan dang ky von 2014 (tuan anh)-lan cuoi" xfId="934"/>
    <cellStyle name="_Ke hoach 2010 ngay 14.4.10_BIEU KE HOACH  2015 (KTN 6.11 sua)" xfId="935"/>
    <cellStyle name="_Ke hoach 2010 ngay 14.4.10_Bieu phan bo CT 135-CT(kem theo KHvon ĐT 1365)" xfId="936"/>
    <cellStyle name="_Ke hoach 2010 ngay 14.4.10_Kế hoạch 2013 T1-2014" xfId="937"/>
    <cellStyle name="_x0001__Kế hoạch 2013 T1-2014" xfId="938"/>
    <cellStyle name="_Ke hoạch thuc hien goi thau" xfId="939"/>
    <cellStyle name="_KE KHAI THUE GTGT 2004" xfId="940"/>
    <cellStyle name="_KE KHAI THUE GTGT 2004_BCTC2004" xfId="941"/>
    <cellStyle name="_KH 2009" xfId="942"/>
    <cellStyle name="_KH 2009_15_10_2013 BC nhu cau von doi ung ODA (2014-2016) ngay 15102013 Sua" xfId="943"/>
    <cellStyle name="_KH 2009_BC nhu cau von doi ung ODA nganh NN (BKH)" xfId="944"/>
    <cellStyle name="_KH 2009_BC nhu cau von doi ung ODA nganh NN (BKH)_05-12  KH trung han 2016-2020 - Liem Thinh edited" xfId="945"/>
    <cellStyle name="_KH 2009_BC nhu cau von doi ung ODA nganh NN (BKH)_Copy of 05-12  KH trung han 2016-2020 - Liem Thinh edited (1)" xfId="946"/>
    <cellStyle name="_KH 2009_BC Tai co cau (bieu TH)" xfId="947"/>
    <cellStyle name="_KH 2009_BC Tai co cau (bieu TH)_05-12  KH trung han 2016-2020 - Liem Thinh edited" xfId="948"/>
    <cellStyle name="_KH 2009_BC Tai co cau (bieu TH)_Copy of 05-12  KH trung han 2016-2020 - Liem Thinh edited (1)" xfId="949"/>
    <cellStyle name="_KH 2009_DK 2014-2015 final" xfId="950"/>
    <cellStyle name="_KH 2009_DK 2014-2015 final_05-12  KH trung han 2016-2020 - Liem Thinh edited" xfId="951"/>
    <cellStyle name="_KH 2009_DK 2014-2015 final_Copy of 05-12  KH trung han 2016-2020 - Liem Thinh edited (1)" xfId="952"/>
    <cellStyle name="_KH 2009_DK 2014-2015 new" xfId="953"/>
    <cellStyle name="_KH 2009_DK 2014-2015 new_05-12  KH trung han 2016-2020 - Liem Thinh edited" xfId="954"/>
    <cellStyle name="_KH 2009_DK 2014-2015 new_Copy of 05-12  KH trung han 2016-2020 - Liem Thinh edited (1)" xfId="955"/>
    <cellStyle name="_KH 2009_DK KH CBDT 2014 11-11-2013" xfId="956"/>
    <cellStyle name="_KH 2009_DK KH CBDT 2014 11-11-2013(1)" xfId="957"/>
    <cellStyle name="_KH 2009_DK KH CBDT 2014 11-11-2013(1)_05-12  KH trung han 2016-2020 - Liem Thinh edited" xfId="958"/>
    <cellStyle name="_KH 2009_DK KH CBDT 2014 11-11-2013(1)_Copy of 05-12  KH trung han 2016-2020 - Liem Thinh edited (1)" xfId="959"/>
    <cellStyle name="_KH 2009_DK KH CBDT 2014 11-11-2013_05-12  KH trung han 2016-2020 - Liem Thinh edited" xfId="960"/>
    <cellStyle name="_KH 2009_DK KH CBDT 2014 11-11-2013_Copy of 05-12  KH trung han 2016-2020 - Liem Thinh edited (1)" xfId="961"/>
    <cellStyle name="_KH 2009_KH 2011-2015" xfId="962"/>
    <cellStyle name="_KH 2009_tai co cau dau tu (tong hop)1" xfId="963"/>
    <cellStyle name="_x0001__KH 2012 (T3-2013)" xfId="964"/>
    <cellStyle name="_x0001__KH 2012 (T3-2013)_Kế hoạch 2013 T1-2014" xfId="965"/>
    <cellStyle name="_KH 2012 (TPCP) Bac Lieu (25-12-2011)" xfId="966"/>
    <cellStyle name="_Kh ql62 (2010) 11-09" xfId="967"/>
    <cellStyle name="_Kh ql62 (2010) 11-09 2" xfId="968"/>
    <cellStyle name="_Kh ql62 (2010) 11-09_Ban BTDD TDC" xfId="969"/>
    <cellStyle name="_Kh ql62 (2010) 11-09_Kế hoạch 2013 T1-2014" xfId="970"/>
    <cellStyle name="_Kh ql62 (2010) 11-09_KH 2012 (T3-2013)" xfId="971"/>
    <cellStyle name="_Kh ql62 (2010) 11-09_KH 2012 (T3-2013)_Kế hoạch 2013 T1-2014" xfId="972"/>
    <cellStyle name="_KH TPCP 2010 17-3-10" xfId="973"/>
    <cellStyle name="_KH TPCP vung TNB (03-1-2012)" xfId="974"/>
    <cellStyle name="_KH ung von cap bach 2009-Cuc NTTS de nghi (sua)" xfId="975"/>
    <cellStyle name="_KH.DTC.gd2016-2020 tinh (T2-2015)" xfId="976"/>
    <cellStyle name="_Khung 2012" xfId="977"/>
    <cellStyle name="_Khung nam 2010" xfId="978"/>
    <cellStyle name="_x0001__kien giang 2" xfId="979"/>
    <cellStyle name="_KQXS" xfId="980"/>
    <cellStyle name="_KT (2)" xfId="981"/>
    <cellStyle name="_KT (2) 2" xfId="982"/>
    <cellStyle name="_KT (2)_05-12  KH trung han 2016-2020 - Liem Thinh edited" xfId="983"/>
    <cellStyle name="_KT (2)_1" xfId="984"/>
    <cellStyle name="_KT (2)_1 2" xfId="985"/>
    <cellStyle name="_KT (2)_1_05-12  KH trung han 2016-2020 - Liem Thinh edited" xfId="986"/>
    <cellStyle name="_KT (2)_1_Ban BTDD TDC" xfId="987"/>
    <cellStyle name="_KT (2)_1_Copy of 05-12  KH trung han 2016-2020 - Liem Thinh edited (1)" xfId="988"/>
    <cellStyle name="_KT (2)_1_Kế hoạch 2013 T1-2014" xfId="989"/>
    <cellStyle name="_KT (2)_1_KH 2012 (T3-2013)" xfId="990"/>
    <cellStyle name="_KT (2)_1_KH 2012 (T3-2013)_Kế hoạch 2013 T1-2014" xfId="991"/>
    <cellStyle name="_KT (2)_1_KH TPCP 2016-2020 (tong hop)" xfId="992"/>
    <cellStyle name="_KT (2)_1_Lora-tungchau" xfId="993"/>
    <cellStyle name="_KT (2)_1_Lora-tungchau 2" xfId="994"/>
    <cellStyle name="_KT (2)_1_Lora-tungchau_05-12  KH trung han 2016-2020 - Liem Thinh edited" xfId="995"/>
    <cellStyle name="_KT (2)_1_Lora-tungchau_Copy of 05-12  KH trung han 2016-2020 - Liem Thinh edited (1)" xfId="996"/>
    <cellStyle name="_KT (2)_1_Lora-tungchau_KH TPCP 2016-2020 (tong hop)" xfId="997"/>
    <cellStyle name="_KT (2)_1_Qt-HT3PQ1(CauKho)" xfId="998"/>
    <cellStyle name="_KT (2)_2" xfId="999"/>
    <cellStyle name="_KT (2)_2 2" xfId="1000"/>
    <cellStyle name="_KT (2)_2_Ban BTDD TDC" xfId="1001"/>
    <cellStyle name="_KT (2)_2_Kế hoạch 2013 T1-2014" xfId="1002"/>
    <cellStyle name="_KT (2)_2_KH 2012 (T3-2013)" xfId="1003"/>
    <cellStyle name="_KT (2)_2_KH 2012 (T3-2013)_Kế hoạch 2013 T1-2014" xfId="1004"/>
    <cellStyle name="_KT (2)_2_TG-TH" xfId="1005"/>
    <cellStyle name="_KT (2)_2_TG-TH 2" xfId="1006"/>
    <cellStyle name="_KT (2)_2_TG-TH_05-12  KH trung han 2016-2020 - Liem Thinh edited" xfId="1007"/>
    <cellStyle name="_KT (2)_2_TG-TH_ApGiaVatTu_cayxanh_latgach" xfId="1008"/>
    <cellStyle name="_KT (2)_2_TG-TH_Ban BTDD TDC" xfId="1009"/>
    <cellStyle name="_KT (2)_2_TG-TH_BANG TONG HOP TINH HINH THANH QUYET TOAN (MOI I)" xfId="1010"/>
    <cellStyle name="_KT (2)_2_TG-TH_BANG TONG HOP TINH HINH THANH QUYET TOAN (MOI I) 2" xfId="1011"/>
    <cellStyle name="_KT (2)_2_TG-TH_BANG TONG HOP TINH HINH THANH QUYET TOAN (MOI I)_Ban BTDD TDC" xfId="1012"/>
    <cellStyle name="_KT (2)_2_TG-TH_BANG TONG HOP TINH HINH THANH QUYET TOAN (MOI I)_Kế hoạch 2013 T1-2014" xfId="1013"/>
    <cellStyle name="_KT (2)_2_TG-TH_BANG TONG HOP TINH HINH THANH QUYET TOAN (MOI I)_KH 2012 (T3-2013)" xfId="1014"/>
    <cellStyle name="_KT (2)_2_TG-TH_BANG TONG HOP TINH HINH THANH QUYET TOAN (MOI I)_KH 2012 (T3-2013)_Kế hoạch 2013 T1-2014" xfId="1015"/>
    <cellStyle name="_KT (2)_2_TG-TH_BAO CAO KLCT PT2000" xfId="1016"/>
    <cellStyle name="_KT (2)_2_TG-TH_BAO CAO PT2000" xfId="1017"/>
    <cellStyle name="_KT (2)_2_TG-TH_BAO CAO PT2000_Book1" xfId="1018"/>
    <cellStyle name="_KT (2)_2_TG-TH_Bao cao XDCB 2001 - T11 KH dieu chinh 20-11-THAI" xfId="1019"/>
    <cellStyle name="_KT (2)_2_TG-TH_BAO GIA NGAY 24-10-08 (co dam)" xfId="1020"/>
    <cellStyle name="_KT (2)_2_TG-TH_BAO GIA NGAY 24-10-08 (co dam) 2" xfId="1021"/>
    <cellStyle name="_KT (2)_2_TG-TH_BAO GIA NGAY 24-10-08 (co dam)_Ban BTDD TDC" xfId="1022"/>
    <cellStyle name="_KT (2)_2_TG-TH_BAO GIA NGAY 24-10-08 (co dam)_Kế hoạch 2013 T1-2014" xfId="1023"/>
    <cellStyle name="_KT (2)_2_TG-TH_BAO GIA NGAY 24-10-08 (co dam)_KH 2012 (T3-2013)" xfId="1024"/>
    <cellStyle name="_KT (2)_2_TG-TH_BAO GIA NGAY 24-10-08 (co dam)_KH 2012 (T3-2013)_Kế hoạch 2013 T1-2014" xfId="1025"/>
    <cellStyle name="_KT (2)_2_TG-TH_BC  NAM 2007" xfId="1026"/>
    <cellStyle name="_KT (2)_2_TG-TH_BC CV 6403 BKHĐT" xfId="1027"/>
    <cellStyle name="_KT (2)_2_TG-TH_BC NQ11-CP - chinh sua lai" xfId="1028"/>
    <cellStyle name="_KT (2)_2_TG-TH_BC NQ11-CP-Quynh sau bieu so3" xfId="1029"/>
    <cellStyle name="_KT (2)_2_TG-TH_BC_NQ11-CP_-_Thao_sua_lai" xfId="1030"/>
    <cellStyle name="_KT (2)_2_TG-TH_Bieu huong dan dang ky von 2014 (tuan anh)-lan cuoi" xfId="1031"/>
    <cellStyle name="_KT (2)_2_TG-TH_Bieu mau cong trinh khoi cong moi 3-4" xfId="1032"/>
    <cellStyle name="_KT (2)_2_TG-TH_Bieu phan bo CT 135-CT(kem theo KHvon ĐT 1365)" xfId="1033"/>
    <cellStyle name="_KT (2)_2_TG-TH_BIỂU TỔNG HỢP LẦN CUỐI SỬA THEO NGHI QUYẾT SỐ 81" xfId="1034"/>
    <cellStyle name="_KT (2)_2_TG-TH_Bieu3ODA" xfId="1035"/>
    <cellStyle name="_KT (2)_2_TG-TH_Bieu3ODA_1" xfId="1036"/>
    <cellStyle name="_KT (2)_2_TG-TH_Bieu4HTMT" xfId="1037"/>
    <cellStyle name="_KT (2)_2_TG-TH_bieumau 1" xfId="1038"/>
    <cellStyle name="_KT (2)_2_TG-TH_bo sung von KCH nam 2010 va Du an tre kho khan" xfId="1039"/>
    <cellStyle name="_KT (2)_2_TG-TH_Book1" xfId="1040"/>
    <cellStyle name="_KT (2)_2_TG-TH_Book1 2" xfId="1041"/>
    <cellStyle name="_KT (2)_2_TG-TH_Book1_1" xfId="1042"/>
    <cellStyle name="_KT (2)_2_TG-TH_Book1_1 2" xfId="1043"/>
    <cellStyle name="_KT (2)_2_TG-TH_Book1_1_Ban BTDD TDC" xfId="1044"/>
    <cellStyle name="_KT (2)_2_TG-TH_Book1_1_BC CV 6403 BKHĐT" xfId="1045"/>
    <cellStyle name="_KT (2)_2_TG-TH_Book1_1_Bieu mau cong trinh khoi cong moi 3-4" xfId="1046"/>
    <cellStyle name="_KT (2)_2_TG-TH_Book1_1_Bieu3ODA" xfId="1047"/>
    <cellStyle name="_KT (2)_2_TG-TH_Book1_1_Bieu4HTMT" xfId="1048"/>
    <cellStyle name="_KT (2)_2_TG-TH_Book1_1_Book1" xfId="1049"/>
    <cellStyle name="_KT (2)_2_TG-TH_Book1_1_Kế hoạch 2013 T1-2014" xfId="1050"/>
    <cellStyle name="_KT (2)_2_TG-TH_Book1_1_KH 2012 (T3-2013)" xfId="1051"/>
    <cellStyle name="_KT (2)_2_TG-TH_Book1_1_KH 2012 (T3-2013)_Kế hoạch 2013 T1-2014" xfId="1052"/>
    <cellStyle name="_KT (2)_2_TG-TH_Book1_1_Luy ke von ung nam 2011 -Thoa gui ngay 12-8-2012" xfId="1053"/>
    <cellStyle name="_KT (2)_2_TG-TH_Book1_2" xfId="1054"/>
    <cellStyle name="_KT (2)_2_TG-TH_Book1_2 2" xfId="1055"/>
    <cellStyle name="_KT (2)_2_TG-TH_Book1_2_BC CV 6403 BKHĐT" xfId="1056"/>
    <cellStyle name="_KT (2)_2_TG-TH_Book1_2_Bieu3ODA" xfId="1057"/>
    <cellStyle name="_KT (2)_2_TG-TH_Book1_2_Luy ke von ung nam 2011 -Thoa gui ngay 12-8-2012" xfId="1058"/>
    <cellStyle name="_KT (2)_2_TG-TH_Book1_3" xfId="1059"/>
    <cellStyle name="_KT (2)_2_TG-TH_Book1_3 2" xfId="1060"/>
    <cellStyle name="_KT (2)_2_TG-TH_Book1_4" xfId="1061"/>
    <cellStyle name="_KT (2)_2_TG-TH_Book1_Ban BTDD TDC" xfId="1062"/>
    <cellStyle name="_KT (2)_2_TG-TH_Book1_BC CV 6403 BKHĐT" xfId="1063"/>
    <cellStyle name="_KT (2)_2_TG-TH_Book1_Bieu mau cong trinh khoi cong moi 3-4" xfId="1064"/>
    <cellStyle name="_KT (2)_2_TG-TH_Book1_Bieu3ODA" xfId="1065"/>
    <cellStyle name="_KT (2)_2_TG-TH_Book1_Bieu4HTMT" xfId="1066"/>
    <cellStyle name="_KT (2)_2_TG-TH_Book1_bo sung von KCH nam 2010 va Du an tre kho khan" xfId="1067"/>
    <cellStyle name="_KT (2)_2_TG-TH_Book1_Book1" xfId="1068"/>
    <cellStyle name="_KT (2)_2_TG-TH_Book1_danh muc chuan bi dau tu 2011 ngay 07-6-2011" xfId="1069"/>
    <cellStyle name="_KT (2)_2_TG-TH_Book1_Danh muc pbo nguon von XSKT, XDCB nam 2009 chuyen qua nam 2010" xfId="1070"/>
    <cellStyle name="_KT (2)_2_TG-TH_Book1_dieu chinh KH 2011 ngay 26-5-2011111" xfId="1071"/>
    <cellStyle name="_KT (2)_2_TG-TH_Book1_DS KCH PHAN BO VON NSDP NAM 2010" xfId="1072"/>
    <cellStyle name="_KT (2)_2_TG-TH_Book1_giao KH 2011 ngay 10-12-2010" xfId="1073"/>
    <cellStyle name="_KT (2)_2_TG-TH_Book1_Kế hoạch 2013 T1-2014" xfId="1074"/>
    <cellStyle name="_KT (2)_2_TG-TH_Book1_KH 2012 (T3-2013)" xfId="1075"/>
    <cellStyle name="_KT (2)_2_TG-TH_Book1_KH 2012 (T3-2013)_Kế hoạch 2013 T1-2014" xfId="1076"/>
    <cellStyle name="_KT (2)_2_TG-TH_Book1_Luy ke von ung nam 2011 -Thoa gui ngay 12-8-2012" xfId="1077"/>
    <cellStyle name="_KT (2)_2_TG-TH_CAU Khanh Nam(Thi Cong)" xfId="1078"/>
    <cellStyle name="_KT (2)_2_TG-TH_CAU Khanh Nam(Thi Cong) 2" xfId="1079"/>
    <cellStyle name="_KT (2)_2_TG-TH_CAU Khanh Nam(Thi Cong)_Ban BTDD TDC" xfId="1080"/>
    <cellStyle name="_KT (2)_2_TG-TH_CAU Khanh Nam(Thi Cong)_Kế hoạch 2013 T1-2014" xfId="1081"/>
    <cellStyle name="_KT (2)_2_TG-TH_CAU Khanh Nam(Thi Cong)_KH 2012 (T3-2013)" xfId="1082"/>
    <cellStyle name="_KT (2)_2_TG-TH_CAU Khanh Nam(Thi Cong)_KH 2012 (T3-2013)_Kế hoạch 2013 T1-2014" xfId="1083"/>
    <cellStyle name="_KT (2)_2_TG-TH_ChiHuong_ApGia" xfId="1084"/>
    <cellStyle name="_KT (2)_2_TG-TH_CoCauPhi (version 1)" xfId="1085"/>
    <cellStyle name="_KT (2)_2_TG-TH_Copy of 05-12  KH trung han 2016-2020 - Liem Thinh edited (1)" xfId="1086"/>
    <cellStyle name="_KT (2)_2_TG-TH_danh muc chuan bi dau tu 2011 ngay 07-6-2011" xfId="1087"/>
    <cellStyle name="_KT (2)_2_TG-TH_Danh muc pbo nguon von XSKT, XDCB nam 2009 chuyen qua nam 2010" xfId="1088"/>
    <cellStyle name="_KT (2)_2_TG-TH_DAU NOI PL-CL TAI PHU LAMHC" xfId="1089"/>
    <cellStyle name="_KT (2)_2_TG-TH_Điện chiếu sáng Phong Thổ.02.03.2011" xfId="1090"/>
    <cellStyle name="_KT (2)_2_TG-TH_dieu chinh KH 2011 ngay 26-5-2011111" xfId="1091"/>
    <cellStyle name="_KT (2)_2_TG-TH_DS KCH PHAN BO VON NSDP NAM 2010" xfId="1092"/>
    <cellStyle name="_KT (2)_2_TG-TH_DTCDT MR.2N110.HOCMON.TDTOAN.CCUNG" xfId="1093"/>
    <cellStyle name="_KT (2)_2_TG-TH_DU TRU VAT TU" xfId="1094"/>
    <cellStyle name="_KT (2)_2_TG-TH_DU TRU VAT TU 2" xfId="1095"/>
    <cellStyle name="_KT (2)_2_TG-TH_DU TRU VAT TU_Ban BTDD TDC" xfId="1096"/>
    <cellStyle name="_KT (2)_2_TG-TH_DU TRU VAT TU_Kế hoạch 2013 T1-2014" xfId="1097"/>
    <cellStyle name="_KT (2)_2_TG-TH_DU TRU VAT TU_KH 2012 (T3-2013)" xfId="1098"/>
    <cellStyle name="_KT (2)_2_TG-TH_DU TRU VAT TU_KH 2012 (T3-2013)_Kế hoạch 2013 T1-2014" xfId="1099"/>
    <cellStyle name="_KT (2)_2_TG-TH_giao KH 2011 ngay 10-12-2010" xfId="1100"/>
    <cellStyle name="_KT (2)_2_TG-TH_GTGT 2003" xfId="1101"/>
    <cellStyle name="_KT (2)_2_TG-TH_Kế hoạch 2013 T1-2014" xfId="1102"/>
    <cellStyle name="_KT (2)_2_TG-TH_KE KHAI THUE GTGT 2004" xfId="1103"/>
    <cellStyle name="_KT (2)_2_TG-TH_KE KHAI THUE GTGT 2004_BCTC2004" xfId="1104"/>
    <cellStyle name="_KT (2)_2_TG-TH_Ket du ung NS" xfId="1105"/>
    <cellStyle name="_KT (2)_2_TG-TH_Ket du ung NS 2" xfId="1106"/>
    <cellStyle name="_KT (2)_2_TG-TH_Ket du ung NS_Ban BTDD TDC" xfId="1107"/>
    <cellStyle name="_KT (2)_2_TG-TH_Ket du ung NS_Kế hoạch 2013 T1-2014" xfId="1108"/>
    <cellStyle name="_KT (2)_2_TG-TH_Ket du ung NS_KH 2012 (T3-2013)" xfId="1109"/>
    <cellStyle name="_KT (2)_2_TG-TH_Ket du ung NS_KH 2012 (T3-2013)_Kế hoạch 2013 T1-2014" xfId="1110"/>
    <cellStyle name="_KT (2)_2_TG-TH_KH 2012 (T3-2013)" xfId="1111"/>
    <cellStyle name="_KT (2)_2_TG-TH_KH 2012 (T3-2013)_Kế hoạch 2013 T1-2014" xfId="1112"/>
    <cellStyle name="_KT (2)_2_TG-TH_KH TPCP 2016-2020 (tong hop)" xfId="1113"/>
    <cellStyle name="_KT (2)_2_TG-TH_KH TPCP vung TNB (03-1-2012)" xfId="1114"/>
    <cellStyle name="_KT (2)_2_TG-TH_KH Von 2012 gui BKH 1" xfId="1115"/>
    <cellStyle name="_KT (2)_2_TG-TH_KH Von 2012 gui BKH 1 2" xfId="1116"/>
    <cellStyle name="_KT (2)_2_TG-TH_KH Von 2012 gui BKH 1_Ban BTDD TDC" xfId="1117"/>
    <cellStyle name="_KT (2)_2_TG-TH_KH Von 2012 gui BKH 1_Kế hoạch 2013 T1-2014" xfId="1118"/>
    <cellStyle name="_KT (2)_2_TG-TH_KH Von 2012 gui BKH 1_KH 2012 (T3-2013)" xfId="1119"/>
    <cellStyle name="_KT (2)_2_TG-TH_KH Von 2012 gui BKH 1_KH 2012 (T3-2013)_Kế hoạch 2013 T1-2014" xfId="1120"/>
    <cellStyle name="_KT (2)_2_TG-TH_KH Von 2012 gui BKH 2" xfId="1121"/>
    <cellStyle name="_KT (2)_2_TG-TH_KH Von 2012 gui BKH 2 2" xfId="1122"/>
    <cellStyle name="_KT (2)_2_TG-TH_KH Von 2012 gui BKH 2_Ban BTDD TDC" xfId="1123"/>
    <cellStyle name="_KT (2)_2_TG-TH_KH Von 2012 gui BKH 2_Kế hoạch 2013 T1-2014" xfId="1124"/>
    <cellStyle name="_KT (2)_2_TG-TH_KH Von 2012 gui BKH 2_KH 2012 (T3-2013)" xfId="1125"/>
    <cellStyle name="_KT (2)_2_TG-TH_KH Von 2012 gui BKH 2_KH 2012 (T3-2013)_Kế hoạch 2013 T1-2014" xfId="1126"/>
    <cellStyle name="_KT (2)_2_TG-TH_kien giang 2" xfId="1127"/>
    <cellStyle name="_KT (2)_2_TG-TH_KQXS" xfId="1128"/>
    <cellStyle name="_KT (2)_2_TG-TH_Lora-tungchau" xfId="1129"/>
    <cellStyle name="_KT (2)_2_TG-TH_Luy ke von ung nam 2011 -Thoa gui ngay 12-8-2012" xfId="1130"/>
    <cellStyle name="_KT (2)_2_TG-TH_NhanCong" xfId="1131"/>
    <cellStyle name="_KT (2)_2_TG-TH_N-X-T-04" xfId="1132"/>
    <cellStyle name="_KT (2)_2_TG-TH_PGIA-phieu tham tra Kho bac" xfId="1133"/>
    <cellStyle name="_KT (2)_2_TG-TH_phu luc tong ket tinh hinh TH giai doan 03-10 (ngay 30)" xfId="1134"/>
    <cellStyle name="_KT (2)_2_TG-TH_PT02-02" xfId="1135"/>
    <cellStyle name="_KT (2)_2_TG-TH_PT02-02_Book1" xfId="1136"/>
    <cellStyle name="_KT (2)_2_TG-TH_PT02-03" xfId="1137"/>
    <cellStyle name="_KT (2)_2_TG-TH_PT02-03_Book1" xfId="1138"/>
    <cellStyle name="_KT (2)_2_TG-TH_Qt-HT3PQ1(CauKho)" xfId="1139"/>
    <cellStyle name="_KT (2)_2_TG-TH_Sheet1" xfId="1140"/>
    <cellStyle name="_KT (2)_2_TG-TH_THEO DÕI DỰ ÁN.NĂM 2010-2011" xfId="1141"/>
    <cellStyle name="_KT (2)_2_TG-TH_TK152-04" xfId="1142"/>
    <cellStyle name="_KT (2)_2_TG-TH_VB Di den 2013" xfId="1143"/>
    <cellStyle name="_KT (2)_2_TG-TH_XDCSHT-999" xfId="1144"/>
    <cellStyle name="_KT (2)_2_TG-TH_ÿÿÿÿÿ" xfId="1145"/>
    <cellStyle name="_KT (2)_2_TG-TH_ÿÿÿÿÿ 2" xfId="1146"/>
    <cellStyle name="_KT (2)_2_TG-TH_ÿÿÿÿÿ_Ban BTDD TDC" xfId="1147"/>
    <cellStyle name="_KT (2)_2_TG-TH_ÿÿÿÿÿ_Bieu mau cong trinh khoi cong moi 3-4" xfId="1148"/>
    <cellStyle name="_KT (2)_2_TG-TH_ÿÿÿÿÿ_Bieu3ODA" xfId="1149"/>
    <cellStyle name="_KT (2)_2_TG-TH_ÿÿÿÿÿ_Bieu4HTMT" xfId="1150"/>
    <cellStyle name="_KT (2)_2_TG-TH_ÿÿÿÿÿ_Kế hoạch 2013 T1-2014" xfId="1151"/>
    <cellStyle name="_KT (2)_2_TG-TH_ÿÿÿÿÿ_KH 2012 (T3-2013)" xfId="1152"/>
    <cellStyle name="_KT (2)_2_TG-TH_ÿÿÿÿÿ_KH 2012 (T3-2013)_Kế hoạch 2013 T1-2014" xfId="1153"/>
    <cellStyle name="_KT (2)_2_TG-TH_ÿÿÿÿÿ_KH TPCP vung TNB (03-1-2012)" xfId="1154"/>
    <cellStyle name="_KT (2)_2_TG-TH_ÿÿÿÿÿ_kien giang 2" xfId="1155"/>
    <cellStyle name="_KT (2)_3" xfId="1156"/>
    <cellStyle name="_KT (2)_3 2" xfId="1157"/>
    <cellStyle name="_KT (2)_3_Ban BTDD TDC" xfId="1158"/>
    <cellStyle name="_KT (2)_3_Kế hoạch 2013 T1-2014" xfId="1159"/>
    <cellStyle name="_KT (2)_3_KH 2012 (T3-2013)" xfId="1160"/>
    <cellStyle name="_KT (2)_3_KH 2012 (T3-2013)_Kế hoạch 2013 T1-2014" xfId="1161"/>
    <cellStyle name="_KT (2)_3_TG-TH" xfId="1162"/>
    <cellStyle name="_KT (2)_3_TG-TH 2" xfId="1163"/>
    <cellStyle name="_KT (2)_3_TG-TH_05-12  KH trung han 2016-2020 - Liem Thinh edited" xfId="1164"/>
    <cellStyle name="_KT (2)_3_TG-TH_Ban BTDD TDC" xfId="1165"/>
    <cellStyle name="_KT (2)_3_TG-TH_BC  NAM 2007" xfId="1166"/>
    <cellStyle name="_KT (2)_3_TG-TH_Bieu huong dan dang ky von 2014 (tuan anh)-lan cuoi" xfId="1167"/>
    <cellStyle name="_KT (2)_3_TG-TH_Bieu mau cong trinh khoi cong moi 3-4" xfId="1168"/>
    <cellStyle name="_KT (2)_3_TG-TH_Bieu phan bo CT 135-CT(kem theo KHvon ĐT 1365)" xfId="1169"/>
    <cellStyle name="_KT (2)_3_TG-TH_Bieu3ODA" xfId="1170"/>
    <cellStyle name="_KT (2)_3_TG-TH_Bieu3ODA_1" xfId="1171"/>
    <cellStyle name="_KT (2)_3_TG-TH_Bieu4HTMT" xfId="1172"/>
    <cellStyle name="_KT (2)_3_TG-TH_bieumau 1" xfId="1173"/>
    <cellStyle name="_KT (2)_3_TG-TH_bo sung von KCH nam 2010 va Du an tre kho khan" xfId="1174"/>
    <cellStyle name="_KT (2)_3_TG-TH_Book1" xfId="1175"/>
    <cellStyle name="_KT (2)_3_TG-TH_Book1 2" xfId="1176"/>
    <cellStyle name="_KT (2)_3_TG-TH_Book1_1" xfId="1177"/>
    <cellStyle name="_KT (2)_3_TG-TH_Book1_BC-QT-WB-dthao" xfId="1178"/>
    <cellStyle name="_KT (2)_3_TG-TH_Book1_BC-QT-WB-dthao_05-12  KH trung han 2016-2020 - Liem Thinh edited" xfId="1179"/>
    <cellStyle name="_KT (2)_3_TG-TH_Book1_BC-QT-WB-dthao_Copy of 05-12  KH trung han 2016-2020 - Liem Thinh edited (1)" xfId="1180"/>
    <cellStyle name="_KT (2)_3_TG-TH_Book1_BC-QT-WB-dthao_KH TPCP 2016-2020 (tong hop)" xfId="1181"/>
    <cellStyle name="_KT (2)_3_TG-TH_Book1_KH TPCP vung TNB (03-1-2012)" xfId="1182"/>
    <cellStyle name="_KT (2)_3_TG-TH_Book1_kien giang 2" xfId="1183"/>
    <cellStyle name="_KT (2)_3_TG-TH_Copy of 05-12  KH trung han 2016-2020 - Liem Thinh edited (1)" xfId="1184"/>
    <cellStyle name="_KT (2)_3_TG-TH_danh muc chuan bi dau tu 2011 ngay 07-6-2011" xfId="1185"/>
    <cellStyle name="_KT (2)_3_TG-TH_Danh muc pbo nguon von XSKT, XDCB nam 2009 chuyen qua nam 2010" xfId="1186"/>
    <cellStyle name="_KT (2)_3_TG-TH_Điện chiếu sáng Phong Thổ.02.03.2011" xfId="1187"/>
    <cellStyle name="_KT (2)_3_TG-TH_dieu chinh KH 2011 ngay 26-5-2011111" xfId="1188"/>
    <cellStyle name="_KT (2)_3_TG-TH_DS KCH PHAN BO VON NSDP NAM 2010" xfId="1189"/>
    <cellStyle name="_KT (2)_3_TG-TH_giao KH 2011 ngay 10-12-2010" xfId="1190"/>
    <cellStyle name="_KT (2)_3_TG-TH_GTGT 2003" xfId="1191"/>
    <cellStyle name="_KT (2)_3_TG-TH_Kế hoạch 2013 T1-2014" xfId="1192"/>
    <cellStyle name="_KT (2)_3_TG-TH_KE KHAI THUE GTGT 2004" xfId="1193"/>
    <cellStyle name="_KT (2)_3_TG-TH_KE KHAI THUE GTGT 2004_BCTC2004" xfId="1194"/>
    <cellStyle name="_KT (2)_3_TG-TH_Ket du ung NS" xfId="1195"/>
    <cellStyle name="_KT (2)_3_TG-TH_Ket du ung NS 2" xfId="1196"/>
    <cellStyle name="_KT (2)_3_TG-TH_Ket du ung NS_Ban BTDD TDC" xfId="1197"/>
    <cellStyle name="_KT (2)_3_TG-TH_Ket du ung NS_Kế hoạch 2013 T1-2014" xfId="1198"/>
    <cellStyle name="_KT (2)_3_TG-TH_Ket du ung NS_KH 2012 (T3-2013)" xfId="1199"/>
    <cellStyle name="_KT (2)_3_TG-TH_Ket du ung NS_KH 2012 (T3-2013)_Kế hoạch 2013 T1-2014" xfId="1200"/>
    <cellStyle name="_KT (2)_3_TG-TH_KH 2012 (T3-2013)" xfId="1201"/>
    <cellStyle name="_KT (2)_3_TG-TH_KH 2012 (T3-2013)_Kế hoạch 2013 T1-2014" xfId="1202"/>
    <cellStyle name="_KT (2)_3_TG-TH_KH TPCP 2016-2020 (tong hop)" xfId="1203"/>
    <cellStyle name="_KT (2)_3_TG-TH_KH TPCP vung TNB (03-1-2012)" xfId="1204"/>
    <cellStyle name="_KT (2)_3_TG-TH_KH Von 2012 gui BKH 1" xfId="1205"/>
    <cellStyle name="_KT (2)_3_TG-TH_KH Von 2012 gui BKH 1 2" xfId="1206"/>
    <cellStyle name="_KT (2)_3_TG-TH_KH Von 2012 gui BKH 1_Ban BTDD TDC" xfId="1207"/>
    <cellStyle name="_KT (2)_3_TG-TH_KH Von 2012 gui BKH 1_Kế hoạch 2013 T1-2014" xfId="1208"/>
    <cellStyle name="_KT (2)_3_TG-TH_KH Von 2012 gui BKH 1_KH 2012 (T3-2013)" xfId="1209"/>
    <cellStyle name="_KT (2)_3_TG-TH_KH Von 2012 gui BKH 1_KH 2012 (T3-2013)_Kế hoạch 2013 T1-2014" xfId="1210"/>
    <cellStyle name="_KT (2)_3_TG-TH_KH Von 2012 gui BKH 2" xfId="1211"/>
    <cellStyle name="_KT (2)_3_TG-TH_KH Von 2012 gui BKH 2 2" xfId="1212"/>
    <cellStyle name="_KT (2)_3_TG-TH_KH Von 2012 gui BKH 2_Ban BTDD TDC" xfId="1213"/>
    <cellStyle name="_KT (2)_3_TG-TH_KH Von 2012 gui BKH 2_Kế hoạch 2013 T1-2014" xfId="1214"/>
    <cellStyle name="_KT (2)_3_TG-TH_KH Von 2012 gui BKH 2_KH 2012 (T3-2013)" xfId="1215"/>
    <cellStyle name="_KT (2)_3_TG-TH_KH Von 2012 gui BKH 2_KH 2012 (T3-2013)_Kế hoạch 2013 T1-2014" xfId="1216"/>
    <cellStyle name="_KT (2)_3_TG-TH_kien giang 2" xfId="1217"/>
    <cellStyle name="_KT (2)_3_TG-TH_KQXS" xfId="1218"/>
    <cellStyle name="_KT (2)_3_TG-TH_Lora-tungchau" xfId="1219"/>
    <cellStyle name="_KT (2)_3_TG-TH_Lora-tungchau 2" xfId="1220"/>
    <cellStyle name="_KT (2)_3_TG-TH_Lora-tungchau_05-12  KH trung han 2016-2020 - Liem Thinh edited" xfId="1221"/>
    <cellStyle name="_KT (2)_3_TG-TH_Lora-tungchau_Copy of 05-12  KH trung han 2016-2020 - Liem Thinh edited (1)" xfId="1222"/>
    <cellStyle name="_KT (2)_3_TG-TH_Lora-tungchau_KH TPCP 2016-2020 (tong hop)" xfId="1223"/>
    <cellStyle name="_KT (2)_3_TG-TH_N-X-T-04" xfId="1224"/>
    <cellStyle name="_KT (2)_3_TG-TH_PERSONAL" xfId="1225"/>
    <cellStyle name="_KT (2)_3_TG-TH_PERSONAL 2" xfId="1226"/>
    <cellStyle name="_KT (2)_3_TG-TH_PERSONAL_Ban BTDD TDC" xfId="1227"/>
    <cellStyle name="_KT (2)_3_TG-TH_PERSONAL_BC CV 6403 BKHĐT" xfId="1228"/>
    <cellStyle name="_KT (2)_3_TG-TH_PERSONAL_Bieu mau cong trinh khoi cong moi 3-4" xfId="1229"/>
    <cellStyle name="_KT (2)_3_TG-TH_PERSONAL_Bieu3ODA" xfId="1230"/>
    <cellStyle name="_KT (2)_3_TG-TH_PERSONAL_Bieu4HTMT" xfId="1231"/>
    <cellStyle name="_KT (2)_3_TG-TH_PERSONAL_Book1" xfId="1232"/>
    <cellStyle name="_KT (2)_3_TG-TH_PERSONAL_Book1 2" xfId="1233"/>
    <cellStyle name="_KT (2)_3_TG-TH_PERSONAL_Book1_Ban BTDD TDC" xfId="1234"/>
    <cellStyle name="_KT (2)_3_TG-TH_PERSONAL_Book1_Kế hoạch 2013 T1-2014" xfId="1235"/>
    <cellStyle name="_KT (2)_3_TG-TH_PERSONAL_Book1_KH 2012 (T3-2013)" xfId="1236"/>
    <cellStyle name="_KT (2)_3_TG-TH_PERSONAL_Book1_KH 2012 (T3-2013)_Kế hoạch 2013 T1-2014" xfId="1237"/>
    <cellStyle name="_KT (2)_3_TG-TH_PERSONAL_Luy ke von ung nam 2011 -Thoa gui ngay 12-8-2012" xfId="1238"/>
    <cellStyle name="_KT (2)_3_TG-TH_PERSONAL_Tong hop KHCB 2001" xfId="1239"/>
    <cellStyle name="_KT (2)_3_TG-TH_PERSONAL_Tong hop KHCB 2001 2" xfId="1240"/>
    <cellStyle name="_KT (2)_3_TG-TH_Qt-HT3PQ1(CauKho)" xfId="1241"/>
    <cellStyle name="_KT (2)_4" xfId="1242"/>
    <cellStyle name="_KT (2)_4 2" xfId="1243"/>
    <cellStyle name="_KT (2)_4_ApGiaVatTu_cayxanh_latgach" xfId="1244"/>
    <cellStyle name="_KT (2)_4_BANG TONG HOP TINH HINH THANH QUYET TOAN (MOI I)" xfId="1245"/>
    <cellStyle name="_KT (2)_4_BANG TONG HOP TINH HINH THANH QUYET TOAN (MOI I) 2" xfId="1246"/>
    <cellStyle name="_KT (2)_4_BAO GIA NGAY 24-10-08 (co dam)" xfId="1247"/>
    <cellStyle name="_KT (2)_4_BAO GIA NGAY 24-10-08 (co dam) 2" xfId="1248"/>
    <cellStyle name="_KT (2)_4_BC CV 6403 BKHĐT" xfId="1249"/>
    <cellStyle name="_KT (2)_4_BC NQ11-CP - chinh sua lai" xfId="1250"/>
    <cellStyle name="_KT (2)_4_BC NQ11-CP-Quynh sau bieu so3" xfId="1251"/>
    <cellStyle name="_KT (2)_4_BC_NQ11-CP_-_Thao_sua_lai" xfId="1252"/>
    <cellStyle name="_KT (2)_4_BIỂU TỔNG HỢP LẦN CUỐI SỬA THEO NGHI QUYẾT SỐ 81" xfId="1253"/>
    <cellStyle name="_KT (2)_4_bieumau 1" xfId="1254"/>
    <cellStyle name="_KT (2)_4_Book1" xfId="1255"/>
    <cellStyle name="_KT (2)_4_Book1 2" xfId="1256"/>
    <cellStyle name="_KT (2)_4_Book1_1" xfId="1257"/>
    <cellStyle name="_KT (2)_4_Book1_1 2" xfId="1258"/>
    <cellStyle name="_KT (2)_4_Book1_1_BC CV 6403 BKHĐT" xfId="1259"/>
    <cellStyle name="_KT (2)_4_Book1_1_Luy ke von ung nam 2011 -Thoa gui ngay 12-8-2012" xfId="1260"/>
    <cellStyle name="_KT (2)_4_Book1_2" xfId="1261"/>
    <cellStyle name="_KT (2)_4_Book1_2_BC CV 6403 BKHĐT" xfId="1262"/>
    <cellStyle name="_KT (2)_4_Book1_2_Luy ke von ung nam 2011 -Thoa gui ngay 12-8-2012" xfId="1263"/>
    <cellStyle name="_KT (2)_4_Book1_BC CV 6403 BKHĐT" xfId="1264"/>
    <cellStyle name="_KT (2)_4_Book1_Luy ke von ung nam 2011 -Thoa gui ngay 12-8-2012" xfId="1265"/>
    <cellStyle name="_KT (2)_4_CAU Khanh Nam(Thi Cong)" xfId="1266"/>
    <cellStyle name="_KT (2)_4_CAU Khanh Nam(Thi Cong) 2" xfId="1267"/>
    <cellStyle name="_KT (2)_4_ChiHuong_ApGia" xfId="1268"/>
    <cellStyle name="_KT (2)_4_CoCauPhi (version 1)" xfId="1269"/>
    <cellStyle name="_KT (2)_4_DAU NOI PL-CL TAI PHU LAMHC" xfId="1270"/>
    <cellStyle name="_KT (2)_4_DU TRU VAT TU" xfId="1271"/>
    <cellStyle name="_KT (2)_4_DU TRU VAT TU 2" xfId="1272"/>
    <cellStyle name="_KT (2)_4_Ket du ung NS" xfId="1273"/>
    <cellStyle name="_KT (2)_4_Ket du ung NS 2" xfId="1274"/>
    <cellStyle name="_KT (2)_4_KH Von 2012 gui BKH 1" xfId="1275"/>
    <cellStyle name="_KT (2)_4_KH Von 2012 gui BKH 1 2" xfId="1276"/>
    <cellStyle name="_KT (2)_4_KH Von 2012 gui BKH 2" xfId="1277"/>
    <cellStyle name="_KT (2)_4_KH Von 2012 gui BKH 2 2" xfId="1278"/>
    <cellStyle name="_KT (2)_4_Lora-tungchau" xfId="1279"/>
    <cellStyle name="_KT (2)_4_Luy ke von ung nam 2011 -Thoa gui ngay 12-8-2012" xfId="1280"/>
    <cellStyle name="_KT (2)_4_NhanCong" xfId="1281"/>
    <cellStyle name="_KT (2)_4_phu luc tong ket tinh hinh TH giai doan 03-10 (ngay 30)" xfId="1282"/>
    <cellStyle name="_KT (2)_4_Qt-HT3PQ1(CauKho)" xfId="1283"/>
    <cellStyle name="_KT (2)_4_Sheet1" xfId="1284"/>
    <cellStyle name="_KT (2)_4_TG-TH" xfId="1285"/>
    <cellStyle name="_KT (2)_4_TG-TH 2" xfId="1286"/>
    <cellStyle name="_KT (2)_4_ÿÿÿÿÿ" xfId="1287"/>
    <cellStyle name="_KT (2)_4_ÿÿÿÿÿ 2" xfId="1288"/>
    <cellStyle name="_KT (2)_5" xfId="1289"/>
    <cellStyle name="_KT (2)_5 2" xfId="1290"/>
    <cellStyle name="_KT (2)_5_ApGiaVatTu_cayxanh_latgach" xfId="1291"/>
    <cellStyle name="_KT (2)_5_BANG TONG HOP TINH HINH THANH QUYET TOAN (MOI I)" xfId="1292"/>
    <cellStyle name="_KT (2)_5_BANG TONG HOP TINH HINH THANH QUYET TOAN (MOI I) 2" xfId="1293"/>
    <cellStyle name="_KT (2)_5_BAO GIA NGAY 24-10-08 (co dam)" xfId="1294"/>
    <cellStyle name="_KT (2)_5_BAO GIA NGAY 24-10-08 (co dam) 2" xfId="1295"/>
    <cellStyle name="_KT (2)_5_BC CV 6403 BKHĐT" xfId="1296"/>
    <cellStyle name="_KT (2)_5_BC NQ11-CP - chinh sua lai" xfId="1297"/>
    <cellStyle name="_KT (2)_5_BC NQ11-CP-Quynh sau bieu so3" xfId="1298"/>
    <cellStyle name="_KT (2)_5_BC_NQ11-CP_-_Thao_sua_lai" xfId="1299"/>
    <cellStyle name="_KT (2)_5_BIỂU TỔNG HỢP LẦN CUỐI SỬA THEO NGHI QUYẾT SỐ 81" xfId="1300"/>
    <cellStyle name="_KT (2)_5_bieumau 1" xfId="1301"/>
    <cellStyle name="_KT (2)_5_Book1" xfId="1302"/>
    <cellStyle name="_KT (2)_5_Book1 2" xfId="1303"/>
    <cellStyle name="_KT (2)_5_Book1_1" xfId="1304"/>
    <cellStyle name="_KT (2)_5_Book1_1 2" xfId="1305"/>
    <cellStyle name="_KT (2)_5_Book1_1_BC CV 6403 BKHĐT" xfId="1306"/>
    <cellStyle name="_KT (2)_5_Book1_1_Luy ke von ung nam 2011 -Thoa gui ngay 12-8-2012" xfId="1307"/>
    <cellStyle name="_KT (2)_5_Book1_2" xfId="1308"/>
    <cellStyle name="_KT (2)_5_Book1_2_BC CV 6403 BKHĐT" xfId="1309"/>
    <cellStyle name="_KT (2)_5_Book1_2_Luy ke von ung nam 2011 -Thoa gui ngay 12-8-2012" xfId="1310"/>
    <cellStyle name="_KT (2)_5_Book1_BC CV 6403 BKHĐT" xfId="1311"/>
    <cellStyle name="_KT (2)_5_Book1_Luy ke von ung nam 2011 -Thoa gui ngay 12-8-2012" xfId="1312"/>
    <cellStyle name="_KT (2)_5_CAU Khanh Nam(Thi Cong)" xfId="1313"/>
    <cellStyle name="_KT (2)_5_CAU Khanh Nam(Thi Cong) 2" xfId="1314"/>
    <cellStyle name="_KT (2)_5_ChiHuong_ApGia" xfId="1315"/>
    <cellStyle name="_KT (2)_5_CoCauPhi (version 1)" xfId="1316"/>
    <cellStyle name="_KT (2)_5_DAU NOI PL-CL TAI PHU LAMHC" xfId="1317"/>
    <cellStyle name="_KT (2)_5_DU TRU VAT TU" xfId="1318"/>
    <cellStyle name="_KT (2)_5_DU TRU VAT TU 2" xfId="1319"/>
    <cellStyle name="_KT (2)_5_Ket du ung NS" xfId="1320"/>
    <cellStyle name="_KT (2)_5_Ket du ung NS 2" xfId="1321"/>
    <cellStyle name="_KT (2)_5_KH Von 2012 gui BKH 1" xfId="1322"/>
    <cellStyle name="_KT (2)_5_KH Von 2012 gui BKH 1 2" xfId="1323"/>
    <cellStyle name="_KT (2)_5_KH Von 2012 gui BKH 2" xfId="1324"/>
    <cellStyle name="_KT (2)_5_KH Von 2012 gui BKH 2 2" xfId="1325"/>
    <cellStyle name="_KT (2)_5_Lora-tungchau" xfId="1326"/>
    <cellStyle name="_KT (2)_5_Luy ke von ung nam 2011 -Thoa gui ngay 12-8-2012" xfId="1327"/>
    <cellStyle name="_KT (2)_5_NhanCong" xfId="1328"/>
    <cellStyle name="_KT (2)_5_phu luc tong ket tinh hinh TH giai doan 03-10 (ngay 30)" xfId="1329"/>
    <cellStyle name="_KT (2)_5_Qt-HT3PQ1(CauKho)" xfId="1330"/>
    <cellStyle name="_KT (2)_5_Sheet1" xfId="1331"/>
    <cellStyle name="_KT (2)_5_ÿÿÿÿÿ" xfId="1332"/>
    <cellStyle name="_KT (2)_5_ÿÿÿÿÿ 2" xfId="1333"/>
    <cellStyle name="_KT (2)_bieumau 1" xfId="1334"/>
    <cellStyle name="_KT (2)_Book1" xfId="1335"/>
    <cellStyle name="_KT (2)_Ket du ung NS" xfId="1336"/>
    <cellStyle name="_KT (2)_Ket du ung NS 2" xfId="1337"/>
    <cellStyle name="_KT (2)_KH Von 2012 gui BKH 1" xfId="1338"/>
    <cellStyle name="_KT (2)_KH Von 2012 gui BKH 1 2" xfId="1339"/>
    <cellStyle name="_KT (2)_KH Von 2012 gui BKH 2" xfId="1340"/>
    <cellStyle name="_KT (2)_KH Von 2012 gui BKH 2 2" xfId="1341"/>
    <cellStyle name="_KT (2)_Lora-tungchau" xfId="1342"/>
    <cellStyle name="_KT (2)_PERSONAL" xfId="1343"/>
    <cellStyle name="_KT (2)_PERSONAL 2" xfId="1344"/>
    <cellStyle name="_KT (2)_PERSONAL_BC CV 6403 BKHĐT" xfId="1345"/>
    <cellStyle name="_KT (2)_PERSONAL_Book1" xfId="1346"/>
    <cellStyle name="_KT (2)_PERSONAL_Book1 2" xfId="1347"/>
    <cellStyle name="_KT (2)_PERSONAL_Luy ke von ung nam 2011 -Thoa gui ngay 12-8-2012" xfId="1348"/>
    <cellStyle name="_KT (2)_PERSONAL_Tong hop KHCB 2001" xfId="1349"/>
    <cellStyle name="_KT (2)_PERSONAL_Tong hop KHCB 2001 2" xfId="1350"/>
    <cellStyle name="_KT (2)_Qt-HT3PQ1(CauKho)" xfId="1351"/>
    <cellStyle name="_KT (2)_TG-TH" xfId="1352"/>
    <cellStyle name="_KT (2)_TG-TH 2" xfId="1353"/>
    <cellStyle name="_KT_TG" xfId="1354"/>
    <cellStyle name="_KT_TG 2" xfId="1355"/>
    <cellStyle name="_KT_TG_1" xfId="1356"/>
    <cellStyle name="_KT_TG_1 2" xfId="1357"/>
    <cellStyle name="_KT_TG_1_ApGiaVatTu_cayxanh_latgach" xfId="1358"/>
    <cellStyle name="_KT_TG_1_BANG TONG HOP TINH HINH THANH QUYET TOAN (MOI I)" xfId="1359"/>
    <cellStyle name="_KT_TG_1_BANG TONG HOP TINH HINH THANH QUYET TOAN (MOI I) 2" xfId="1360"/>
    <cellStyle name="_KT_TG_1_BAO GIA NGAY 24-10-08 (co dam)" xfId="1361"/>
    <cellStyle name="_KT_TG_1_BAO GIA NGAY 24-10-08 (co dam) 2" xfId="1362"/>
    <cellStyle name="_KT_TG_1_BC CV 6403 BKHĐT" xfId="1363"/>
    <cellStyle name="_KT_TG_1_BC NQ11-CP - chinh sua lai" xfId="1364"/>
    <cellStyle name="_KT_TG_1_BC NQ11-CP-Quynh sau bieu so3" xfId="1365"/>
    <cellStyle name="_KT_TG_1_BC_NQ11-CP_-_Thao_sua_lai" xfId="1366"/>
    <cellStyle name="_KT_TG_1_BIỂU TỔNG HỢP LẦN CUỐI SỬA THEO NGHI QUYẾT SỐ 81" xfId="1367"/>
    <cellStyle name="_KT_TG_1_bieumau 1" xfId="1368"/>
    <cellStyle name="_KT_TG_1_Book1" xfId="1369"/>
    <cellStyle name="_KT_TG_1_Book1 2" xfId="1370"/>
    <cellStyle name="_KT_TG_1_Book1_1" xfId="1371"/>
    <cellStyle name="_KT_TG_1_Book1_1 2" xfId="1372"/>
    <cellStyle name="_KT_TG_1_Book1_1_BC CV 6403 BKHĐT" xfId="1373"/>
    <cellStyle name="_KT_TG_1_Book1_1_Luy ke von ung nam 2011 -Thoa gui ngay 12-8-2012" xfId="1374"/>
    <cellStyle name="_KT_TG_1_Book1_2" xfId="1375"/>
    <cellStyle name="_KT_TG_1_Book1_2_BC CV 6403 BKHĐT" xfId="1376"/>
    <cellStyle name="_KT_TG_1_Book1_2_Luy ke von ung nam 2011 -Thoa gui ngay 12-8-2012" xfId="1377"/>
    <cellStyle name="_KT_TG_1_Book1_BC CV 6403 BKHĐT" xfId="1378"/>
    <cellStyle name="_KT_TG_1_Book1_Luy ke von ung nam 2011 -Thoa gui ngay 12-8-2012" xfId="1379"/>
    <cellStyle name="_KT_TG_1_CAU Khanh Nam(Thi Cong)" xfId="1380"/>
    <cellStyle name="_KT_TG_1_CAU Khanh Nam(Thi Cong) 2" xfId="1381"/>
    <cellStyle name="_KT_TG_1_ChiHuong_ApGia" xfId="1382"/>
    <cellStyle name="_KT_TG_1_CoCauPhi (version 1)" xfId="1383"/>
    <cellStyle name="_KT_TG_1_DAU NOI PL-CL TAI PHU LAMHC" xfId="1384"/>
    <cellStyle name="_KT_TG_1_DU TRU VAT TU" xfId="1385"/>
    <cellStyle name="_KT_TG_1_DU TRU VAT TU 2" xfId="1386"/>
    <cellStyle name="_KT_TG_1_Ket du ung NS" xfId="1387"/>
    <cellStyle name="_KT_TG_1_Ket du ung NS 2" xfId="1388"/>
    <cellStyle name="_KT_TG_1_KH Von 2012 gui BKH 1" xfId="1389"/>
    <cellStyle name="_KT_TG_1_KH Von 2012 gui BKH 1 2" xfId="1390"/>
    <cellStyle name="_KT_TG_1_KH Von 2012 gui BKH 2" xfId="1391"/>
    <cellStyle name="_KT_TG_1_KH Von 2012 gui BKH 2 2" xfId="1392"/>
    <cellStyle name="_KT_TG_1_Lora-tungchau" xfId="1393"/>
    <cellStyle name="_KT_TG_1_Luy ke von ung nam 2011 -Thoa gui ngay 12-8-2012" xfId="1394"/>
    <cellStyle name="_KT_TG_1_NhanCong" xfId="1395"/>
    <cellStyle name="_KT_TG_1_phu luc tong ket tinh hinh TH giai doan 03-10 (ngay 30)" xfId="1396"/>
    <cellStyle name="_KT_TG_1_Qt-HT3PQ1(CauKho)" xfId="1397"/>
    <cellStyle name="_KT_TG_1_Sheet1" xfId="1398"/>
    <cellStyle name="_KT_TG_1_ÿÿÿÿÿ" xfId="1399"/>
    <cellStyle name="_KT_TG_1_ÿÿÿÿÿ 2" xfId="1400"/>
    <cellStyle name="_KT_TG_2" xfId="1401"/>
    <cellStyle name="_KT_TG_2 2" xfId="1402"/>
    <cellStyle name="_KT_TG_2_ApGiaVatTu_cayxanh_latgach" xfId="1403"/>
    <cellStyle name="_KT_TG_2_BANG TONG HOP TINH HINH THANH QUYET TOAN (MOI I)" xfId="1404"/>
    <cellStyle name="_KT_TG_2_BANG TONG HOP TINH HINH THANH QUYET TOAN (MOI I) 2" xfId="1405"/>
    <cellStyle name="_KT_TG_2_BAO GIA NGAY 24-10-08 (co dam)" xfId="1406"/>
    <cellStyle name="_KT_TG_2_BAO GIA NGAY 24-10-08 (co dam) 2" xfId="1407"/>
    <cellStyle name="_KT_TG_2_BC CV 6403 BKHĐT" xfId="1408"/>
    <cellStyle name="_KT_TG_2_BC NQ11-CP - chinh sua lai" xfId="1409"/>
    <cellStyle name="_KT_TG_2_BC NQ11-CP-Quynh sau bieu so3" xfId="1410"/>
    <cellStyle name="_KT_TG_2_BC_NQ11-CP_-_Thao_sua_lai" xfId="1411"/>
    <cellStyle name="_KT_TG_2_BIỂU TỔNG HỢP LẦN CUỐI SỬA THEO NGHI QUYẾT SỐ 81" xfId="1412"/>
    <cellStyle name="_KT_TG_2_bieumau 1" xfId="1413"/>
    <cellStyle name="_KT_TG_2_Book1" xfId="1414"/>
    <cellStyle name="_KT_TG_2_Book1 2" xfId="1415"/>
    <cellStyle name="_KT_TG_2_Book1_1" xfId="1416"/>
    <cellStyle name="_KT_TG_2_Book1_1 2" xfId="1417"/>
    <cellStyle name="_KT_TG_2_Book1_1_BC CV 6403 BKHĐT" xfId="1418"/>
    <cellStyle name="_KT_TG_2_Book1_1_Luy ke von ung nam 2011 -Thoa gui ngay 12-8-2012" xfId="1419"/>
    <cellStyle name="_KT_TG_2_Book1_2" xfId="1420"/>
    <cellStyle name="_KT_TG_2_Book1_2_BC CV 6403 BKHĐT" xfId="1421"/>
    <cellStyle name="_KT_TG_2_Book1_2_Luy ke von ung nam 2011 -Thoa gui ngay 12-8-2012" xfId="1422"/>
    <cellStyle name="_KT_TG_2_Book1_BC CV 6403 BKHĐT" xfId="1423"/>
    <cellStyle name="_KT_TG_2_Book1_Luy ke von ung nam 2011 -Thoa gui ngay 12-8-2012" xfId="1424"/>
    <cellStyle name="_KT_TG_2_CAU Khanh Nam(Thi Cong)" xfId="1425"/>
    <cellStyle name="_KT_TG_2_CAU Khanh Nam(Thi Cong) 2" xfId="1426"/>
    <cellStyle name="_KT_TG_2_ChiHuong_ApGia" xfId="1427"/>
    <cellStyle name="_KT_TG_2_CoCauPhi (version 1)" xfId="1428"/>
    <cellStyle name="_KT_TG_2_DAU NOI PL-CL TAI PHU LAMHC" xfId="1429"/>
    <cellStyle name="_KT_TG_2_DU TRU VAT TU" xfId="1430"/>
    <cellStyle name="_KT_TG_2_DU TRU VAT TU 2" xfId="1431"/>
    <cellStyle name="_KT_TG_2_Ket du ung NS" xfId="1432"/>
    <cellStyle name="_KT_TG_2_Ket du ung NS 2" xfId="1433"/>
    <cellStyle name="_KT_TG_2_KH Von 2012 gui BKH 1" xfId="1434"/>
    <cellStyle name="_KT_TG_2_KH Von 2012 gui BKH 1 2" xfId="1435"/>
    <cellStyle name="_KT_TG_2_KH Von 2012 gui BKH 2" xfId="1436"/>
    <cellStyle name="_KT_TG_2_KH Von 2012 gui BKH 2 2" xfId="1437"/>
    <cellStyle name="_KT_TG_2_Lora-tungchau" xfId="1438"/>
    <cellStyle name="_KT_TG_2_Luy ke von ung nam 2011 -Thoa gui ngay 12-8-2012" xfId="1439"/>
    <cellStyle name="_KT_TG_2_NhanCong" xfId="1440"/>
    <cellStyle name="_KT_TG_2_phu luc tong ket tinh hinh TH giai doan 03-10 (ngay 30)" xfId="1441"/>
    <cellStyle name="_KT_TG_2_Qt-HT3PQ1(CauKho)" xfId="1442"/>
    <cellStyle name="_KT_TG_2_Sheet1" xfId="1443"/>
    <cellStyle name="_KT_TG_2_ÿÿÿÿÿ" xfId="1444"/>
    <cellStyle name="_KT_TG_2_ÿÿÿÿÿ 2" xfId="1445"/>
    <cellStyle name="_KT_TG_3" xfId="1446"/>
    <cellStyle name="_KT_TG_3 2" xfId="1447"/>
    <cellStyle name="_KT_TG_4" xfId="1448"/>
    <cellStyle name="_KT_TG_4 2" xfId="1449"/>
    <cellStyle name="_KT_TG_4_Lora-tungchau" xfId="1450"/>
    <cellStyle name="_KT_TG_4_Qt-HT3PQ1(CauKho)" xfId="1451"/>
    <cellStyle name="_Lora-tungchau" xfId="1452"/>
    <cellStyle name="_LuuNgay24-07-2006Bao cao tai NPP PHAN DUNG 22-7" xfId="1453"/>
    <cellStyle name="_LuuNgay24-07-2006Bao cao tai NPP PHAN DUNG 22-7 2" xfId="1454"/>
    <cellStyle name="_LuuNgay24-07-2006Bao cao tai NPP PHAN DUNG 22-7 3" xfId="1455"/>
    <cellStyle name="_LuuNgay24-07-2006Bao cao tai NPP PHAN DUNG 22-7_BIEU KE HOACH  2015 (KTN 6.11 sua)" xfId="1456"/>
    <cellStyle name="_Luy ke von ung nam 2011 -Thoa gui ngay 12-8-2012" xfId="1457"/>
    <cellStyle name="_mau so 3" xfId="1458"/>
    <cellStyle name="_MauThanTKKT-goi7-DonGia2143(vl t7)" xfId="1459"/>
    <cellStyle name="_MauThanTKKT-goi7-DonGia2143(vl t7) 2" xfId="1460"/>
    <cellStyle name="_MauThanTKKT-goi7-DonGia2143(vl t7) 3" xfId="1461"/>
    <cellStyle name="_MauThanTKKT-goi7-DonGia2143(vl t7)_BIEU KE HOACH  2015 (KTN 6.11 sua)" xfId="1462"/>
    <cellStyle name="_Nhu cau von ung truoc 2011 Tha h Hoa + Nge An gui TW" xfId="1463"/>
    <cellStyle name="_Nhu cau von ung truoc 2011 Tha h Hoa + Nge An gui TW 2" xfId="1464"/>
    <cellStyle name="_Nhu cau von ung truoc 2011 Tha h Hoa + Nge An gui TW 3" xfId="1465"/>
    <cellStyle name="_Nhu cau von ung truoc 2011 Tha h Hoa + Nge An gui TW_BIEU KE HOACH  2015 (KTN 6.11 sua)" xfId="1466"/>
    <cellStyle name="_PERSONAL" xfId="1467"/>
    <cellStyle name="_PERSONAL 2" xfId="1468"/>
    <cellStyle name="_PERSONAL_BC CV 6403 BKHĐT" xfId="1469"/>
    <cellStyle name="_PERSONAL_Book1" xfId="1470"/>
    <cellStyle name="_PERSONAL_Book1 2" xfId="1471"/>
    <cellStyle name="_PERSONAL_Luy ke von ung nam 2011 -Thoa gui ngay 12-8-2012" xfId="1472"/>
    <cellStyle name="_PERSONAL_Tong hop KHCB 2001" xfId="1473"/>
    <cellStyle name="_PERSONAL_Tong hop KHCB 2001 2" xfId="1474"/>
    <cellStyle name="_Phan bo" xfId="1475"/>
    <cellStyle name="_Phan bo 2" xfId="1476"/>
    <cellStyle name="_Phan bo 3" xfId="1477"/>
    <cellStyle name="_Phan bo_BIEU KE HOACH  2015 (KTN 6.11 sua)" xfId="1478"/>
    <cellStyle name="_Phan pha do" xfId="1479"/>
    <cellStyle name="_Phan pha do 2" xfId="1480"/>
    <cellStyle name="_phong bo mon22" xfId="1481"/>
    <cellStyle name="_Phụ biểu 09a" xfId="1482"/>
    <cellStyle name="_Phụ biểu 09b" xfId="1483"/>
    <cellStyle name="_phu luc tong ket tinh hinh TH giai doan 03-10 (ngay 30)" xfId="1484"/>
    <cellStyle name="_Q TOAN  SCTX QL.62 QUI I ( oanh)" xfId="1485"/>
    <cellStyle name="_Q TOAN  SCTX QL.62 QUI I ( oanh) 2" xfId="1486"/>
    <cellStyle name="_Q TOAN  SCTX QL.62 QUI II ( oanh)" xfId="1487"/>
    <cellStyle name="_Q TOAN  SCTX QL.62 QUI II ( oanh) 2" xfId="1488"/>
    <cellStyle name="_QĐ 980" xfId="1489"/>
    <cellStyle name="_QĐ 980 2" xfId="1490"/>
    <cellStyle name="_QT SCTXQL62_QT1 (Cty QL)" xfId="1491"/>
    <cellStyle name="_QT SCTXQL62_QT1 (Cty QL) 2" xfId="1492"/>
    <cellStyle name="_Qt-HT3PQ1(CauKho)" xfId="1493"/>
    <cellStyle name="_Ra soat KH von 2011 (Huy-11-11-11)" xfId="1494"/>
    <cellStyle name="_Ra soat KH von 2011 (Huy-11-11-11) 2" xfId="1495"/>
    <cellStyle name="_Ra soat KH von 2011 (Huy-11-11-11) 3" xfId="1496"/>
    <cellStyle name="_Ra soat KH von 2011 (Huy-11-11-11)_BIEU KE HOACH  2015 (KTN 6.11 sua)" xfId="1497"/>
    <cellStyle name="_Sheet1" xfId="1498"/>
    <cellStyle name="_Sheet1 2" xfId="1499"/>
    <cellStyle name="_Sheet2" xfId="1500"/>
    <cellStyle name="_Sheet2 2" xfId="1501"/>
    <cellStyle name="_SO T11" xfId="1502"/>
    <cellStyle name="_TG-TH" xfId="1503"/>
    <cellStyle name="_TG-TH 2" xfId="1504"/>
    <cellStyle name="_TG-TH_1" xfId="1505"/>
    <cellStyle name="_TG-TH_1 2" xfId="1506"/>
    <cellStyle name="_TG-TH_1_ApGiaVatTu_cayxanh_latgach" xfId="1507"/>
    <cellStyle name="_TG-TH_1_BANG TONG HOP TINH HINH THANH QUYET TOAN (MOI I)" xfId="1508"/>
    <cellStyle name="_TG-TH_1_BANG TONG HOP TINH HINH THANH QUYET TOAN (MOI I) 2" xfId="1509"/>
    <cellStyle name="_TG-TH_1_BAO GIA NGAY 24-10-08 (co dam)" xfId="1510"/>
    <cellStyle name="_TG-TH_1_BAO GIA NGAY 24-10-08 (co dam) 2" xfId="1511"/>
    <cellStyle name="_TG-TH_1_BC CV 6403 BKHĐT" xfId="1512"/>
    <cellStyle name="_TG-TH_1_BC NQ11-CP - chinh sua lai" xfId="1513"/>
    <cellStyle name="_TG-TH_1_BC NQ11-CP-Quynh sau bieu so3" xfId="1514"/>
    <cellStyle name="_TG-TH_1_BC_NQ11-CP_-_Thao_sua_lai" xfId="1515"/>
    <cellStyle name="_TG-TH_1_BIỂU TỔNG HỢP LẦN CUỐI SỬA THEO NGHI QUYẾT SỐ 81" xfId="1516"/>
    <cellStyle name="_TG-TH_1_bieumau 1" xfId="1517"/>
    <cellStyle name="_TG-TH_1_Book1" xfId="1518"/>
    <cellStyle name="_TG-TH_1_Book1 2" xfId="1519"/>
    <cellStyle name="_TG-TH_1_Book1_1" xfId="1520"/>
    <cellStyle name="_TG-TH_1_Book1_1 2" xfId="1521"/>
    <cellStyle name="_TG-TH_1_Book1_1_BC CV 6403 BKHĐT" xfId="1522"/>
    <cellStyle name="_TG-TH_1_Book1_1_Luy ke von ung nam 2011 -Thoa gui ngay 12-8-2012" xfId="1523"/>
    <cellStyle name="_TG-TH_1_Book1_2" xfId="1524"/>
    <cellStyle name="_TG-TH_1_Book1_2_BC CV 6403 BKHĐT" xfId="1525"/>
    <cellStyle name="_TG-TH_1_Book1_2_Luy ke von ung nam 2011 -Thoa gui ngay 12-8-2012" xfId="1526"/>
    <cellStyle name="_TG-TH_1_Book1_BC CV 6403 BKHĐT" xfId="1527"/>
    <cellStyle name="_TG-TH_1_Book1_Luy ke von ung nam 2011 -Thoa gui ngay 12-8-2012" xfId="1528"/>
    <cellStyle name="_TG-TH_1_CAU Khanh Nam(Thi Cong)" xfId="1529"/>
    <cellStyle name="_TG-TH_1_CAU Khanh Nam(Thi Cong) 2" xfId="1530"/>
    <cellStyle name="_TG-TH_1_ChiHuong_ApGia" xfId="1531"/>
    <cellStyle name="_TG-TH_1_CoCauPhi (version 1)" xfId="1532"/>
    <cellStyle name="_TG-TH_1_DAU NOI PL-CL TAI PHU LAMHC" xfId="1533"/>
    <cellStyle name="_TG-TH_1_DU TRU VAT TU" xfId="1534"/>
    <cellStyle name="_TG-TH_1_DU TRU VAT TU 2" xfId="1535"/>
    <cellStyle name="_TG-TH_1_Ket du ung NS" xfId="1536"/>
    <cellStyle name="_TG-TH_1_Ket du ung NS 2" xfId="1537"/>
    <cellStyle name="_TG-TH_1_KH Von 2012 gui BKH 1" xfId="1538"/>
    <cellStyle name="_TG-TH_1_KH Von 2012 gui BKH 1 2" xfId="1539"/>
    <cellStyle name="_TG-TH_1_KH Von 2012 gui BKH 2" xfId="1540"/>
    <cellStyle name="_TG-TH_1_KH Von 2012 gui BKH 2 2" xfId="1541"/>
    <cellStyle name="_TG-TH_1_Lora-tungchau" xfId="1542"/>
    <cellStyle name="_TG-TH_1_Luy ke von ung nam 2011 -Thoa gui ngay 12-8-2012" xfId="1543"/>
    <cellStyle name="_TG-TH_1_NhanCong" xfId="1544"/>
    <cellStyle name="_TG-TH_1_phu luc tong ket tinh hinh TH giai doan 03-10 (ngay 30)" xfId="1545"/>
    <cellStyle name="_TG-TH_1_Qt-HT3PQ1(CauKho)" xfId="1546"/>
    <cellStyle name="_TG-TH_1_Sheet1" xfId="1547"/>
    <cellStyle name="_TG-TH_1_ÿÿÿÿÿ" xfId="1548"/>
    <cellStyle name="_TG-TH_1_ÿÿÿÿÿ 2" xfId="1549"/>
    <cellStyle name="_TG-TH_2" xfId="1550"/>
    <cellStyle name="_TG-TH_2 2" xfId="1551"/>
    <cellStyle name="_TG-TH_2_ApGiaVatTu_cayxanh_latgach" xfId="1552"/>
    <cellStyle name="_TG-TH_2_BANG TONG HOP TINH HINH THANH QUYET TOAN (MOI I)" xfId="1553"/>
    <cellStyle name="_TG-TH_2_BANG TONG HOP TINH HINH THANH QUYET TOAN (MOI I) 2" xfId="1554"/>
    <cellStyle name="_TG-TH_2_BAO GIA NGAY 24-10-08 (co dam)" xfId="1555"/>
    <cellStyle name="_TG-TH_2_BAO GIA NGAY 24-10-08 (co dam) 2" xfId="1556"/>
    <cellStyle name="_TG-TH_2_BC CV 6403 BKHĐT" xfId="1557"/>
    <cellStyle name="_TG-TH_2_BC NQ11-CP - chinh sua lai" xfId="1558"/>
    <cellStyle name="_TG-TH_2_BC NQ11-CP-Quynh sau bieu so3" xfId="1559"/>
    <cellStyle name="_TG-TH_2_BC_NQ11-CP_-_Thao_sua_lai" xfId="1560"/>
    <cellStyle name="_TG-TH_2_BIỂU TỔNG HỢP LẦN CUỐI SỬA THEO NGHI QUYẾT SỐ 81" xfId="1561"/>
    <cellStyle name="_TG-TH_2_bieumau 1" xfId="1562"/>
    <cellStyle name="_TG-TH_2_Book1" xfId="1563"/>
    <cellStyle name="_TG-TH_2_Book1 2" xfId="1564"/>
    <cellStyle name="_TG-TH_2_Book1_1" xfId="1565"/>
    <cellStyle name="_TG-TH_2_Book1_1 2" xfId="1566"/>
    <cellStyle name="_TG-TH_2_Book1_1_BC CV 6403 BKHĐT" xfId="1567"/>
    <cellStyle name="_TG-TH_2_Book1_1_Luy ke von ung nam 2011 -Thoa gui ngay 12-8-2012" xfId="1568"/>
    <cellStyle name="_TG-TH_2_Book1_2" xfId="1569"/>
    <cellStyle name="_TG-TH_2_Book1_2_BC CV 6403 BKHĐT" xfId="1570"/>
    <cellStyle name="_TG-TH_2_Book1_2_Luy ke von ung nam 2011 -Thoa gui ngay 12-8-2012" xfId="1571"/>
    <cellStyle name="_TG-TH_2_Book1_BC CV 6403 BKHĐT" xfId="1572"/>
    <cellStyle name="_TG-TH_2_Book1_Luy ke von ung nam 2011 -Thoa gui ngay 12-8-2012" xfId="1573"/>
    <cellStyle name="_TG-TH_2_CAU Khanh Nam(Thi Cong)" xfId="1574"/>
    <cellStyle name="_TG-TH_2_CAU Khanh Nam(Thi Cong) 2" xfId="1575"/>
    <cellStyle name="_TG-TH_2_ChiHuong_ApGia" xfId="1576"/>
    <cellStyle name="_TG-TH_2_CoCauPhi (version 1)" xfId="1577"/>
    <cellStyle name="_TG-TH_2_DAU NOI PL-CL TAI PHU LAMHC" xfId="1578"/>
    <cellStyle name="_TG-TH_2_DU TRU VAT TU" xfId="1579"/>
    <cellStyle name="_TG-TH_2_DU TRU VAT TU 2" xfId="1580"/>
    <cellStyle name="_TG-TH_2_Ket du ung NS" xfId="1581"/>
    <cellStyle name="_TG-TH_2_Ket du ung NS 2" xfId="1582"/>
    <cellStyle name="_TG-TH_2_KH Von 2012 gui BKH 1" xfId="1583"/>
    <cellStyle name="_TG-TH_2_KH Von 2012 gui BKH 1 2" xfId="1584"/>
    <cellStyle name="_TG-TH_2_KH Von 2012 gui BKH 2" xfId="1585"/>
    <cellStyle name="_TG-TH_2_KH Von 2012 gui BKH 2 2" xfId="1586"/>
    <cellStyle name="_TG-TH_2_Lora-tungchau" xfId="1587"/>
    <cellStyle name="_TG-TH_2_Luy ke von ung nam 2011 -Thoa gui ngay 12-8-2012" xfId="1588"/>
    <cellStyle name="_TG-TH_2_NhanCong" xfId="1589"/>
    <cellStyle name="_TG-TH_2_phu luc tong ket tinh hinh TH giai doan 03-10 (ngay 30)" xfId="1590"/>
    <cellStyle name="_TG-TH_2_Qt-HT3PQ1(CauKho)" xfId="1591"/>
    <cellStyle name="_TG-TH_2_Sheet1" xfId="1592"/>
    <cellStyle name="_TG-TH_2_ÿÿÿÿÿ" xfId="1593"/>
    <cellStyle name="_TG-TH_2_ÿÿÿÿÿ 2" xfId="1594"/>
    <cellStyle name="_TG-TH_3" xfId="1595"/>
    <cellStyle name="_TG-TH_3 2" xfId="1596"/>
    <cellStyle name="_TG-TH_3_Lora-tungchau" xfId="1597"/>
    <cellStyle name="_TG-TH_3_Qt-HT3PQ1(CauKho)" xfId="1598"/>
    <cellStyle name="_TG-TH_4" xfId="1599"/>
    <cellStyle name="_TG-TH_4 2" xfId="1600"/>
    <cellStyle name="_TH hien trang MM thi tran TD" xfId="1601"/>
    <cellStyle name="_TH hien trang MM thi tran TD 2" xfId="1602"/>
    <cellStyle name="_Theo doi tien do cong viec Nam 2009" xfId="1603"/>
    <cellStyle name="_Theo doi tien do cong viec Nam 2009 2" xfId="1604"/>
    <cellStyle name="_tien luong" xfId="1605"/>
    <cellStyle name="_tien luong 2" xfId="1606"/>
    <cellStyle name="_Tien luong chuan 01" xfId="1607"/>
    <cellStyle name="_Tien luong chuan 01 2" xfId="1608"/>
    <cellStyle name="_Tong dutoan PP LAHAI" xfId="1609"/>
    <cellStyle name="_Tong dutoan PP LAHAI 2" xfId="1610"/>
    <cellStyle name="_Tong hop  " xfId="1611"/>
    <cellStyle name="_Tong hop   2" xfId="1612"/>
    <cellStyle name="_Tong hop DS" xfId="1613"/>
    <cellStyle name="_Tong hop DS 2" xfId="1614"/>
    <cellStyle name="_Tong hop DS_CT 134" xfId="1615"/>
    <cellStyle name="_Tong hop may cheu nganh 1" xfId="1616"/>
    <cellStyle name="_Tong hop may cheu nganh 1 2" xfId="1617"/>
    <cellStyle name="_Tong hop ve 30a" xfId="1618"/>
    <cellStyle name="_Tong hop ve 30a 2" xfId="1619"/>
    <cellStyle name="_Tong hop ve 30a 3" xfId="1620"/>
    <cellStyle name="_Tong hop ve 30a_BIEU KE HOACH  2015 (KTN 6.11 sua)" xfId="1621"/>
    <cellStyle name="_Tong von ĐTPT" xfId="1622"/>
    <cellStyle name="_Tong von ĐTPT 2" xfId="1623"/>
    <cellStyle name="_Tong von ĐTPT 2 2" xfId="1624"/>
    <cellStyle name="_Tong von ĐTPT 3" xfId="1625"/>
    <cellStyle name="_Tong von ĐTPT_BIEU KE HOACH  2015 (KTN 6.11 sua)" xfId="1626"/>
    <cellStyle name="_TPCP GT-24-5-Mien Nui" xfId="1627"/>
    <cellStyle name="_TU VAN THUY LOI THAM  PHE" xfId="1628"/>
    <cellStyle name="_TU VAN THUY LOI THAM  PHE 2" xfId="1629"/>
    <cellStyle name="_TU VAN THUY LOI THAM  PHE 3" xfId="1630"/>
    <cellStyle name="_TU VAN THUY LOI THAM  PHE_BIEU KE HOACH  2015 (KTN 6.11 sua)" xfId="1631"/>
    <cellStyle name="_ung truoc 2011 NSTW Thanh Hoa + Nge An gui Thu 12-5" xfId="1632"/>
    <cellStyle name="_ung truoc 2011 NSTW Thanh Hoa + Nge An gui Thu 12-5 2" xfId="1633"/>
    <cellStyle name="_ung truoc 2011 NSTW Thanh Hoa + Nge An gui Thu 12-5 3" xfId="1634"/>
    <cellStyle name="_ung truoc 2011 NSTW Thanh Hoa + Nge An gui Thu 12-5_BIEU KE HOACH  2015 (KTN 6.11 sua)" xfId="1635"/>
    <cellStyle name="_ung truoc cua long an (6-5-2010)" xfId="1636"/>
    <cellStyle name="_ung truoc cua long an (6-5-2010) 2" xfId="1637"/>
    <cellStyle name="_Ung von nam 2011 vung TNB - Doan Cong tac (12-5-2010)" xfId="1638"/>
    <cellStyle name="_Ung von nam 2011 vung TNB - Doan Cong tac (12-5-2010) 2" xfId="1639"/>
    <cellStyle name="_Ung von nam 2011 vung TNB - Doan Cong tac (12-5-2010) 2 2" xfId="1640"/>
    <cellStyle name="_Ung von nam 2011 vung TNB - Doan Cong tac (12-5-2010) 3" xfId="1641"/>
    <cellStyle name="_Ung von nam 2011 vung TNB - Doan Cong tac (12-5-2010)_BIEU KE HOACH  2015 (KTN 6.11 sua)" xfId="1642"/>
    <cellStyle name="_Ung von nam 2011 vung TNB - Doan Cong tac (12-5-2010)_Chuẩn bị đầu tư 2011 (sep Hung)_KH 2012 (T3-2013) 2" xfId="1643"/>
    <cellStyle name="_Ung von nam 2011 vung TNB - Doan Cong tac (12-5-2010)_Cong trinh co y kien LD_Dang_NN_2011-Tay nguyen-9-10" xfId="1644"/>
    <cellStyle name="_Ung von nam 2011 vung TNB - Doan Cong tac (12-5-2010)_CT 134" xfId="1645"/>
    <cellStyle name="_Ung von nam 2011 vung TNB - Doan Cong tac (12-5-2010)_Ke hoach 2011(15-7)" xfId="1646"/>
    <cellStyle name="_Ung von nam 2011 vung TNB - Doan Cong tac (12-5-2010)_Ke hoach 2011(15-7) 2" xfId="1647"/>
    <cellStyle name="_Ung von nam 2011 vung TNB - Doan Cong tac (12-5-2010)_Ke hoach 2011(15-7) 2 2" xfId="1648"/>
    <cellStyle name="_Ung von nam 2011 vung TNB - Doan Cong tac (12-5-2010)_Ke hoach 2011(15-7) 3" xfId="1649"/>
    <cellStyle name="_Ung von nam 2011 vung TNB - Doan Cong tac (12-5-2010)_Ke hoach 2011(15-7)_BIEU KE HOACH  2015 (KTN 6.11 sua)" xfId="1650"/>
    <cellStyle name="_Ung von nam 2011 vung TNB - Doan Cong tac (12-5-2010)_Ke hoach 2011(15-7)_CT 134" xfId="1651"/>
    <cellStyle name="_Ung von nam 2011 vung TNB - Doan Cong tac (12-5-2010)_KH Von 2012 gui BKH 2" xfId="1652"/>
    <cellStyle name="_Ung von nam 2011 vung TNB - Doan Cong tac (12-5-2010)_KH Von 2012 gui BKH 2 2" xfId="1653"/>
    <cellStyle name="_Ung von nam 2011 vung TNB - Doan Cong tac (12-5-2010)_KH Von 2012 gui BKH 2 2 2" xfId="1654"/>
    <cellStyle name="_Ung von nam 2011 vung TNB - Doan Cong tac (12-5-2010)_KH Von 2012 gui BKH 2 3" xfId="1655"/>
    <cellStyle name="_Ung von nam 2011 vung TNB - Doan Cong tac (12-5-2010)_KH Von 2012 gui BKH 2_BIEU KE HOACH  2015 (KTN 6.11 sua)" xfId="1656"/>
    <cellStyle name="_Ung von nam 2011 vung TNB - Doan Cong tac (12-5-2010)_KH Von 2012 gui BKH 2_CT 134" xfId="1657"/>
    <cellStyle name="_Ung von nam 2011 vung TNB - Doan Cong tac (12-5-2010)_TN - Ho tro khac 2011" xfId="1658"/>
    <cellStyle name="_Viec Huy dang lam" xfId="1659"/>
    <cellStyle name="_Viec Huy dang lam 2" xfId="1660"/>
    <cellStyle name="_VINAMILK" xfId="1661"/>
    <cellStyle name="_VINAMILK 2" xfId="1662"/>
    <cellStyle name="_VINAMILK 2 2" xfId="1663"/>
    <cellStyle name="_VINAMILK 3" xfId="1664"/>
    <cellStyle name="_VINAMILK_BIEU KE HOACH  2015 (KTN 6.11 sua)" xfId="1665"/>
    <cellStyle name="_VINAMILK_CT 134" xfId="1666"/>
    <cellStyle name="_ÿÿÿÿÿ" xfId="1667"/>
    <cellStyle name="_ÿÿÿÿÿ 2" xfId="1668"/>
    <cellStyle name="_ÿÿÿÿÿ 3" xfId="1669"/>
    <cellStyle name="_ÿÿÿÿÿ_BIEU KE HOACH  2015 (KTN 6.11 sua)" xfId="1670"/>
    <cellStyle name="_ÿÿÿÿÿ_Kh ql62 (2010) 11-09" xfId="1671"/>
    <cellStyle name="_ÿÿÿÿÿ_Kh ql62 (2010) 11-09 2" xfId="1672"/>
    <cellStyle name="_ÿÿÿÿÿ_Khung 2012" xfId="1673"/>
    <cellStyle name="~1" xfId="1674"/>
    <cellStyle name="~1 2" xfId="1675"/>
    <cellStyle name="~1 2 2" xfId="1676"/>
    <cellStyle name="~1 3" xfId="1677"/>
    <cellStyle name="~1?_x000d_Comma [0]_I.1?b_x000d_Comma [0]_I.3?b_x000c_Comma [0]_II?_x0012_Comma [0]_larou" xfId="1678"/>
    <cellStyle name="’Ê‰Ý [0.00]_laroux" xfId="1679"/>
    <cellStyle name="’Ê‰Ý_laroux" xfId="1680"/>
    <cellStyle name="=C:\WINNT\SYSTEM32\COMMAND.COM" xfId="1681"/>
    <cellStyle name="»õ±Ò[0]_Sheet1" xfId="1682"/>
    <cellStyle name="»õ±Ò_Sheet1" xfId="1683"/>
    <cellStyle name="•W?_Format" xfId="1684"/>
    <cellStyle name="•W€_’·Šú‰p•¶" xfId="1685"/>
    <cellStyle name="•W_¯–ì" xfId="1686"/>
    <cellStyle name="W_MARINE" xfId="1687"/>
    <cellStyle name="0" xfId="1688"/>
    <cellStyle name="0 2" xfId="1689"/>
    <cellStyle name="0 3" xfId="1690"/>
    <cellStyle name="0%" xfId="1691"/>
    <cellStyle name="0% 2" xfId="1692"/>
    <cellStyle name="0.0" xfId="1693"/>
    <cellStyle name="0.0 2" xfId="1694"/>
    <cellStyle name="0.0%" xfId="1695"/>
    <cellStyle name="0.0% 2" xfId="1696"/>
    <cellStyle name="0.0_BIỂU TỔNG HỢP LẦN CUỐI SỬA THEO NGHI QUYẾT SỐ 81" xfId="1697"/>
    <cellStyle name="0.00" xfId="1698"/>
    <cellStyle name="0.00 2" xfId="1699"/>
    <cellStyle name="0.00%" xfId="1700"/>
    <cellStyle name="0.00% 2" xfId="1701"/>
    <cellStyle name="0_Bieu chi tieu KH 2014 (Huy-04-11)" xfId="1702"/>
    <cellStyle name="0_BIEU KE HOACH  2015 (KTN 6.11 sua)" xfId="1703"/>
    <cellStyle name="0_DS cac chau thieu nhi. trung tam" xfId="1704"/>
    <cellStyle name="0_dự toán 30a 2013" xfId="1705"/>
    <cellStyle name="0_KH 2014" xfId="1706"/>
    <cellStyle name="0_Ra soat KH von 2011 (Huy-11-11-11)" xfId="1707"/>
    <cellStyle name="0_Ra soat KH von 2011 (Huy-11-11-11) 2" xfId="1708"/>
    <cellStyle name="0_Viec Huy dang lam" xfId="1709"/>
    <cellStyle name="00" xfId="1710"/>
    <cellStyle name="1" xfId="1711"/>
    <cellStyle name="1 2" xfId="1712"/>
    <cellStyle name="1 2 2" xfId="1713"/>
    <cellStyle name="1 3" xfId="1714"/>
    <cellStyle name="1 4" xfId="1715"/>
    <cellStyle name="1?b_x000d_Comma [0]_CPK?b_x0011_Comma [0]_CP" xfId="1716"/>
    <cellStyle name="1_BAO GIA NGAY 24-10-08 (co dam)" xfId="1717"/>
    <cellStyle name="1_BAO GIA NGAY 24-10-08 (co dam) 2" xfId="1718"/>
    <cellStyle name="1_Bieu bao cao giam sat 6 thang 2011" xfId="1719"/>
    <cellStyle name="1_Bieu BC kh 5 năm" xfId="1720"/>
    <cellStyle name="1_BIEU KE HOACH  2015 (KTN 6.11 sua)" xfId="1721"/>
    <cellStyle name="1_bieu ke hoach dau thau" xfId="1722"/>
    <cellStyle name="1_bieu ke hoach dau thau 2" xfId="1723"/>
    <cellStyle name="1_bieu ke hoach dau thau truong mam non SKH" xfId="1724"/>
    <cellStyle name="1_bieu ke hoach dau thau truong mam non SKH 2" xfId="1725"/>
    <cellStyle name="1_bieu tong hop Sinh0" xfId="1726"/>
    <cellStyle name="1_Book1" xfId="1727"/>
    <cellStyle name="1_Book1 2" xfId="1728"/>
    <cellStyle name="1_Book1_1" xfId="1729"/>
    <cellStyle name="1_Book1_1 2" xfId="1730"/>
    <cellStyle name="1_Book1_1 3" xfId="1731"/>
    <cellStyle name="1_Book1_1_BIEU KE HOACH  2015 (KTN 6.11 sua)" xfId="1732"/>
    <cellStyle name="1_Cau thuy dien Ban La (Cu Anh)" xfId="1733"/>
    <cellStyle name="1_Cau thuy dien Ban La (Cu Anh) 2" xfId="1734"/>
    <cellStyle name="1_Cau thuy dien Ban La (Cu Anh) 3" xfId="1735"/>
    <cellStyle name="1_Cau thuy dien Ban La (Cu Anh)_BIEU KE HOACH  2015 (KTN 6.11 sua)" xfId="1736"/>
    <cellStyle name="1_Cong trinh co y kien LD_Dang_NN_2011-Tay nguyen-9-10" xfId="1737"/>
    <cellStyle name="1_Danh Mục KCM trinh BKH 2011 (BS 30A)" xfId="1738"/>
    <cellStyle name="1_Danh Mục KCM trinh BKH 2011 (BS 30A) 2" xfId="1739"/>
    <cellStyle name="1_DT tieu hoc diem TDC ban Cho 28-02-09" xfId="1740"/>
    <cellStyle name="1_DT tieu hoc diem TDC ban Cho 28-02-09 2" xfId="1741"/>
    <cellStyle name="1_Dự kiến danh mục đầu tư NTM năm 2015" xfId="1742"/>
    <cellStyle name="1_Du toan" xfId="1743"/>
    <cellStyle name="1_Du toan 2" xfId="1744"/>
    <cellStyle name="1_Du toan 558 (Km17+508.12 - Km 22)" xfId="1745"/>
    <cellStyle name="1_Du toan 558 (Km17+508.12 - Km 22) 2" xfId="1746"/>
    <cellStyle name="1_Du toan 558 (Km17+508.12 - Km 22) 3" xfId="1747"/>
    <cellStyle name="1_Du toan 558 (Km17+508.12 - Km 22)_BIEU KE HOACH  2015 (KTN 6.11 sua)" xfId="1748"/>
    <cellStyle name="1_Du toan nuoc San Thang (GD2)" xfId="1749"/>
    <cellStyle name="1_Du toan nuoc San Thang (GD2) 2" xfId="1750"/>
    <cellStyle name="1_DuToan92009Luong650" xfId="1751"/>
    <cellStyle name="1_DuToan92009Luong650 2" xfId="1752"/>
    <cellStyle name="1_Gia_VLQL48_duyet " xfId="1753"/>
    <cellStyle name="1_Gia_VLQL48_duyet  2" xfId="1754"/>
    <cellStyle name="1_Gia_VLQL48_duyet _BIEU KE HOACH  2015 (KTN 6.11 sua)" xfId="1755"/>
    <cellStyle name="1_HD TT1" xfId="1756"/>
    <cellStyle name="1_HD TT1 2" xfId="1757"/>
    <cellStyle name="1_Ke hoach 2010 ngay 31-01" xfId="1758"/>
    <cellStyle name="1_Ke hoach 2010 ngay 31-01 2" xfId="1759"/>
    <cellStyle name="1_Ke hoach 2011(15-7)" xfId="1760"/>
    <cellStyle name="1_Ke hoach 2011(15-7) 2" xfId="1761"/>
    <cellStyle name="1_KH 2012 di BKH" xfId="1762"/>
    <cellStyle name="1_KH 2012 di BKH 2" xfId="1763"/>
    <cellStyle name="1_Kh ql62 (2010) 11-09" xfId="1764"/>
    <cellStyle name="1_Kh ql62 (2010) 11-09 2" xfId="1765"/>
    <cellStyle name="1_Khung 2012" xfId="1766"/>
    <cellStyle name="1_KlQdinhduyet" xfId="1767"/>
    <cellStyle name="1_KlQdinhduyet 2" xfId="1768"/>
    <cellStyle name="1_KlQdinhduyet 3" xfId="1769"/>
    <cellStyle name="1_KlQdinhduyet_BIEU KE HOACH  2015 (KTN 6.11 sua)" xfId="1770"/>
    <cellStyle name="1_Nguon von dau tu" xfId="1771"/>
    <cellStyle name="1_Nha kham chua benh" xfId="1772"/>
    <cellStyle name="1_Nha kham chua benh 2" xfId="1773"/>
    <cellStyle name="1_Nha lop hoc 8 P" xfId="1774"/>
    <cellStyle name="1_Nha lop hoc 8 P 2" xfId="1775"/>
    <cellStyle name="1_Phan bo" xfId="1776"/>
    <cellStyle name="1_Phan bo 2" xfId="1777"/>
    <cellStyle name="1_Sheet1" xfId="1778"/>
    <cellStyle name="1_StartUp" xfId="1779"/>
    <cellStyle name="1_TA GIA" xfId="1780"/>
    <cellStyle name="1_Ta Gia QHCT 11-2013" xfId="1781"/>
    <cellStyle name="1_tien luong" xfId="1782"/>
    <cellStyle name="1_tien luong 2" xfId="1783"/>
    <cellStyle name="1_Tien luong chuan 01" xfId="1784"/>
    <cellStyle name="1_Tien luong chuan 01 2" xfId="1785"/>
    <cellStyle name="1_Tienluong" xfId="1786"/>
    <cellStyle name="1_Tienluong 2" xfId="1787"/>
    <cellStyle name="1_tinh toan hoang ha" xfId="1788"/>
    <cellStyle name="1_tinh toan hoang ha 2" xfId="1789"/>
    <cellStyle name="1_TN - Ho tro khac 2011" xfId="1790"/>
    <cellStyle name="1_Tong hop  " xfId="1791"/>
    <cellStyle name="1_Tong hop   2" xfId="1792"/>
    <cellStyle name="1_TRUNG PMU 5" xfId="1793"/>
    <cellStyle name="1_TRUNG PMU 5 2" xfId="1794"/>
    <cellStyle name="1_Viec Huy dang lam" xfId="1795"/>
    <cellStyle name="1_ÿÿÿÿÿ" xfId="1796"/>
    <cellStyle name="1_ÿÿÿÿÿ 2" xfId="1797"/>
    <cellStyle name="1_ÿÿÿÿÿ_Bieu tong hop nhu cau ung 2011 da chon loc -Mien nui" xfId="1798"/>
    <cellStyle name="1_ÿÿÿÿÿ_Bieu tong hop nhu cau ung 2011 da chon loc -Mien nui 2" xfId="1799"/>
    <cellStyle name="1_ÿÿÿÿÿ_Kh ql62 (2010) 11-09" xfId="1800"/>
    <cellStyle name="1_ÿÿÿÿÿ_Kh ql62 (2010) 11-09 2" xfId="1801"/>
    <cellStyle name="1_ÿÿÿÿÿ_Khung 2012" xfId="1802"/>
    <cellStyle name="15" xfId="1803"/>
    <cellStyle name="15 2" xfId="1804"/>
    <cellStyle name="18" xfId="1805"/>
    <cellStyle name="18 2" xfId="1806"/>
    <cellStyle name="¹éºÐÀ²_      " xfId="1807"/>
    <cellStyle name="2" xfId="1808"/>
    <cellStyle name="2 2" xfId="1809"/>
    <cellStyle name="2_bieu ke hoach dau thau" xfId="1810"/>
    <cellStyle name="2_bieu ke hoach dau thau 2" xfId="1811"/>
    <cellStyle name="2_bieu ke hoach dau thau truong mam non SKH" xfId="1812"/>
    <cellStyle name="2_bieu ke hoach dau thau truong mam non SKH 2" xfId="1813"/>
    <cellStyle name="2_Book1" xfId="1814"/>
    <cellStyle name="2_Book1 2" xfId="1815"/>
    <cellStyle name="2_Book1_1" xfId="1816"/>
    <cellStyle name="2_Book1_1 2" xfId="1817"/>
    <cellStyle name="2_Book1_1 3" xfId="1818"/>
    <cellStyle name="2_Book1_1_BIEU KE HOACH  2015 (KTN 6.11 sua)" xfId="1819"/>
    <cellStyle name="2_Cau thuy dien Ban La (Cu Anh)" xfId="1820"/>
    <cellStyle name="2_Cau thuy dien Ban La (Cu Anh) 2" xfId="1821"/>
    <cellStyle name="2_Cau thuy dien Ban La (Cu Anh) 3" xfId="1822"/>
    <cellStyle name="2_Cau thuy dien Ban La (Cu Anh)_BIEU KE HOACH  2015 (KTN 6.11 sua)" xfId="1823"/>
    <cellStyle name="2_DT tieu hoc diem TDC ban Cho 28-02-09" xfId="1824"/>
    <cellStyle name="2_DT tieu hoc diem TDC ban Cho 28-02-09 2" xfId="1825"/>
    <cellStyle name="2_Du toan" xfId="1826"/>
    <cellStyle name="2_Du toan 2" xfId="1827"/>
    <cellStyle name="2_Du toan 558 (Km17+508.12 - Km 22)" xfId="1828"/>
    <cellStyle name="2_Du toan 558 (Km17+508.12 - Km 22) 2" xfId="1829"/>
    <cellStyle name="2_Du toan 558 (Km17+508.12 - Km 22) 3" xfId="1830"/>
    <cellStyle name="2_Du toan 558 (Km17+508.12 - Km 22)_BIEU KE HOACH  2015 (KTN 6.11 sua)" xfId="1831"/>
    <cellStyle name="2_Du toan nuoc San Thang (GD2)" xfId="1832"/>
    <cellStyle name="2_Du toan nuoc San Thang (GD2) 2" xfId="1833"/>
    <cellStyle name="2_Gia_VLQL48_duyet " xfId="1834"/>
    <cellStyle name="2_Gia_VLQL48_duyet  2" xfId="1835"/>
    <cellStyle name="2_Gia_VLQL48_duyet _BIEU KE HOACH  2015 (KTN 6.11 sua)" xfId="1836"/>
    <cellStyle name="2_HD TT1" xfId="1837"/>
    <cellStyle name="2_HD TT1 2" xfId="1838"/>
    <cellStyle name="2_KlQdinhduyet" xfId="1839"/>
    <cellStyle name="2_KlQdinhduyet 2" xfId="1840"/>
    <cellStyle name="2_KlQdinhduyet 3" xfId="1841"/>
    <cellStyle name="2_KlQdinhduyet_BIEU KE HOACH  2015 (KTN 6.11 sua)" xfId="1842"/>
    <cellStyle name="2_Nha lop hoc 8 P" xfId="1843"/>
    <cellStyle name="2_Nha lop hoc 8 P 2" xfId="1844"/>
    <cellStyle name="2_Tienluong" xfId="1845"/>
    <cellStyle name="2_Tienluong 2" xfId="1846"/>
    <cellStyle name="2_TRUNG PMU 5" xfId="1847"/>
    <cellStyle name="2_TRUNG PMU 5 2" xfId="1848"/>
    <cellStyle name="2_ÿÿÿÿÿ" xfId="1849"/>
    <cellStyle name="2_ÿÿÿÿÿ 2" xfId="1850"/>
    <cellStyle name="2_ÿÿÿÿÿ_Bieu tong hop nhu cau ung 2011 da chon loc -Mien nui" xfId="1851"/>
    <cellStyle name="2_ÿÿÿÿÿ_Bieu tong hop nhu cau ung 2011 da chon loc -Mien nui 2" xfId="1852"/>
    <cellStyle name="20" xfId="1853"/>
    <cellStyle name="20 2" xfId="1854"/>
    <cellStyle name="20 2 2" xfId="1855"/>
    <cellStyle name="20 3" xfId="1856"/>
    <cellStyle name="20% - Accent1 2" xfId="1857"/>
    <cellStyle name="20% - Accent1 2 2" xfId="1858"/>
    <cellStyle name="20% - Accent1 2 3" xfId="1859"/>
    <cellStyle name="20% - Accent1 3" xfId="1860"/>
    <cellStyle name="20% - Accent1 4" xfId="1861"/>
    <cellStyle name="20% - Accent2 2" xfId="1862"/>
    <cellStyle name="20% - Accent2 2 2" xfId="1863"/>
    <cellStyle name="20% - Accent2 2 3" xfId="1864"/>
    <cellStyle name="20% - Accent2 3" xfId="1865"/>
    <cellStyle name="20% - Accent2 4" xfId="1866"/>
    <cellStyle name="20% - Accent3 2" xfId="1867"/>
    <cellStyle name="20% - Accent3 2 2" xfId="1868"/>
    <cellStyle name="20% - Accent3 2 3" xfId="1869"/>
    <cellStyle name="20% - Accent3 3" xfId="1870"/>
    <cellStyle name="20% - Accent3 4" xfId="1871"/>
    <cellStyle name="20% - Accent4 2" xfId="1872"/>
    <cellStyle name="20% - Accent4 2 2" xfId="1873"/>
    <cellStyle name="20% - Accent4 2 3" xfId="1874"/>
    <cellStyle name="20% - Accent4 3" xfId="1875"/>
    <cellStyle name="20% - Accent4 4" xfId="1876"/>
    <cellStyle name="20% - Accent5 2" xfId="1877"/>
    <cellStyle name="20% - Accent5 2 2" xfId="1878"/>
    <cellStyle name="20% - Accent5 2 3" xfId="1879"/>
    <cellStyle name="20% - Accent5 3" xfId="1880"/>
    <cellStyle name="20% - Accent5 4" xfId="1881"/>
    <cellStyle name="20% - Accent6 2" xfId="1882"/>
    <cellStyle name="20% - Accent6 2 2" xfId="1883"/>
    <cellStyle name="20% - Accent6 2 3" xfId="1884"/>
    <cellStyle name="20% - Accent6 3" xfId="1885"/>
    <cellStyle name="20% - Accent6 4" xfId="1886"/>
    <cellStyle name="-2001" xfId="1887"/>
    <cellStyle name="-2001 2" xfId="1888"/>
    <cellStyle name="-2001 2 2" xfId="1889"/>
    <cellStyle name="-2001 3" xfId="1890"/>
    <cellStyle name="3" xfId="1891"/>
    <cellStyle name="3 2" xfId="1892"/>
    <cellStyle name="3_bieu ke hoach dau thau" xfId="1893"/>
    <cellStyle name="3_bieu ke hoach dau thau 2" xfId="1894"/>
    <cellStyle name="3_bieu ke hoach dau thau truong mam non SKH" xfId="1895"/>
    <cellStyle name="3_bieu ke hoach dau thau truong mam non SKH 2" xfId="1896"/>
    <cellStyle name="3_Book1" xfId="1897"/>
    <cellStyle name="3_Book1 2" xfId="1898"/>
    <cellStyle name="3_Book1_1" xfId="1899"/>
    <cellStyle name="3_Book1_1 2" xfId="1900"/>
    <cellStyle name="3_Book1_1 3" xfId="1901"/>
    <cellStyle name="3_Book1_1_BIEU KE HOACH  2015 (KTN 6.11 sua)" xfId="1902"/>
    <cellStyle name="3_Cau thuy dien Ban La (Cu Anh)" xfId="1903"/>
    <cellStyle name="3_Cau thuy dien Ban La (Cu Anh) 2" xfId="1904"/>
    <cellStyle name="3_Cau thuy dien Ban La (Cu Anh) 3" xfId="1905"/>
    <cellStyle name="3_Cau thuy dien Ban La (Cu Anh)_BIEU KE HOACH  2015 (KTN 6.11 sua)" xfId="1906"/>
    <cellStyle name="3_DT tieu hoc diem TDC ban Cho 28-02-09" xfId="1907"/>
    <cellStyle name="3_DT tieu hoc diem TDC ban Cho 28-02-09 2" xfId="1908"/>
    <cellStyle name="3_Du toan" xfId="1909"/>
    <cellStyle name="3_Du toan 2" xfId="1910"/>
    <cellStyle name="3_Du toan 558 (Km17+508.12 - Km 22)" xfId="1911"/>
    <cellStyle name="3_Du toan 558 (Km17+508.12 - Km 22) 2" xfId="1912"/>
    <cellStyle name="3_Du toan 558 (Km17+508.12 - Km 22) 3" xfId="1913"/>
    <cellStyle name="3_Du toan 558 (Km17+508.12 - Km 22)_BIEU KE HOACH  2015 (KTN 6.11 sua)" xfId="1914"/>
    <cellStyle name="3_Du toan nuoc San Thang (GD2)" xfId="1915"/>
    <cellStyle name="3_Du toan nuoc San Thang (GD2) 2" xfId="1916"/>
    <cellStyle name="3_Gia_VLQL48_duyet " xfId="1917"/>
    <cellStyle name="3_Gia_VLQL48_duyet  2" xfId="1918"/>
    <cellStyle name="3_Gia_VLQL48_duyet _BIEU KE HOACH  2015 (KTN 6.11 sua)" xfId="1919"/>
    <cellStyle name="3_HD TT1" xfId="1920"/>
    <cellStyle name="3_HD TT1 2" xfId="1921"/>
    <cellStyle name="3_KlQdinhduyet" xfId="1922"/>
    <cellStyle name="3_KlQdinhduyet 2" xfId="1923"/>
    <cellStyle name="3_KlQdinhduyet 3" xfId="1924"/>
    <cellStyle name="3_KlQdinhduyet_BIEU KE HOACH  2015 (KTN 6.11 sua)" xfId="1925"/>
    <cellStyle name="3_Nha lop hoc 8 P" xfId="1926"/>
    <cellStyle name="3_Nha lop hoc 8 P 2" xfId="1927"/>
    <cellStyle name="3_Tienluong" xfId="1928"/>
    <cellStyle name="3_Tienluong 2" xfId="1929"/>
    <cellStyle name="3_ÿÿÿÿÿ" xfId="1930"/>
    <cellStyle name="3_ÿÿÿÿÿ 2" xfId="1931"/>
    <cellStyle name="³£¹æ_GZ TV" xfId="1932"/>
    <cellStyle name="4" xfId="1933"/>
    <cellStyle name="4 2" xfId="1934"/>
    <cellStyle name="4_Book1" xfId="1935"/>
    <cellStyle name="4_Book1 2" xfId="1936"/>
    <cellStyle name="4_Book1_1" xfId="1937"/>
    <cellStyle name="4_Book1_1 2" xfId="1938"/>
    <cellStyle name="4_Book1_1 3" xfId="1939"/>
    <cellStyle name="4_Book1_1_BIEU KE HOACH  2015 (KTN 6.11 sua)" xfId="1940"/>
    <cellStyle name="4_Cau thuy dien Ban La (Cu Anh)" xfId="1941"/>
    <cellStyle name="4_Cau thuy dien Ban La (Cu Anh) 2" xfId="1942"/>
    <cellStyle name="4_Cau thuy dien Ban La (Cu Anh) 3" xfId="1943"/>
    <cellStyle name="4_Cau thuy dien Ban La (Cu Anh)_BIEU KE HOACH  2015 (KTN 6.11 sua)" xfId="1944"/>
    <cellStyle name="4_Du toan 558 (Km17+508.12 - Km 22)" xfId="1945"/>
    <cellStyle name="4_Du toan 558 (Km17+508.12 - Km 22) 2" xfId="1946"/>
    <cellStyle name="4_Du toan 558 (Km17+508.12 - Km 22) 3" xfId="1947"/>
    <cellStyle name="4_Du toan 558 (Km17+508.12 - Km 22)_BIEU KE HOACH  2015 (KTN 6.11 sua)" xfId="1948"/>
    <cellStyle name="4_Gia_VLQL48_duyet " xfId="1949"/>
    <cellStyle name="4_Gia_VLQL48_duyet  2" xfId="1950"/>
    <cellStyle name="4_Gia_VLQL48_duyet _BIEU KE HOACH  2015 (KTN 6.11 sua)" xfId="1951"/>
    <cellStyle name="4_KlQdinhduyet" xfId="1952"/>
    <cellStyle name="4_KlQdinhduyet 2" xfId="1953"/>
    <cellStyle name="4_KlQdinhduyet 3" xfId="1954"/>
    <cellStyle name="4_KlQdinhduyet_BIEU KE HOACH  2015 (KTN 6.11 sua)" xfId="1955"/>
    <cellStyle name="4_ÿÿÿÿÿ" xfId="1956"/>
    <cellStyle name="4_ÿÿÿÿÿ 2" xfId="1957"/>
    <cellStyle name="40% - Accent1 2" xfId="1958"/>
    <cellStyle name="40% - Accent1 2 2" xfId="1959"/>
    <cellStyle name="40% - Accent1 2 3" xfId="1960"/>
    <cellStyle name="40% - Accent1 3" xfId="1961"/>
    <cellStyle name="40% - Accent1 4" xfId="1962"/>
    <cellStyle name="40% - Accent2 2" xfId="1963"/>
    <cellStyle name="40% - Accent2 2 2" xfId="1964"/>
    <cellStyle name="40% - Accent2 2 3" xfId="1965"/>
    <cellStyle name="40% - Accent2 3" xfId="1966"/>
    <cellStyle name="40% - Accent2 4" xfId="1967"/>
    <cellStyle name="40% - Accent3 2" xfId="1968"/>
    <cellStyle name="40% - Accent3 2 2" xfId="1969"/>
    <cellStyle name="40% - Accent3 2 3" xfId="1970"/>
    <cellStyle name="40% - Accent3 3" xfId="1971"/>
    <cellStyle name="40% - Accent3 4" xfId="1972"/>
    <cellStyle name="40% - Accent4 2" xfId="1973"/>
    <cellStyle name="40% - Accent4 2 2" xfId="1974"/>
    <cellStyle name="40% - Accent4 2 3" xfId="1975"/>
    <cellStyle name="40% - Accent4 3" xfId="1976"/>
    <cellStyle name="40% - Accent4 4" xfId="1977"/>
    <cellStyle name="40% - Accent5 2" xfId="1978"/>
    <cellStyle name="40% - Accent5 2 2" xfId="1979"/>
    <cellStyle name="40% - Accent5 2 3" xfId="1980"/>
    <cellStyle name="40% - Accent5 3" xfId="1981"/>
    <cellStyle name="40% - Accent5 4" xfId="1982"/>
    <cellStyle name="40% - Accent6 2" xfId="1983"/>
    <cellStyle name="40% - Accent6 2 2" xfId="1984"/>
    <cellStyle name="40% - Accent6 2 3" xfId="1985"/>
    <cellStyle name="40% - Accent6 3" xfId="1986"/>
    <cellStyle name="40% - Accent6 4" xfId="1987"/>
    <cellStyle name="52" xfId="1988"/>
    <cellStyle name="6" xfId="1989"/>
    <cellStyle name="6 2" xfId="1990"/>
    <cellStyle name="6 3" xfId="1991"/>
    <cellStyle name="6???_x0002_¯ög6hÅ‡6???_x0002_¹?ß_x0008_,Ñ‡6???_x0002_…#×&gt;Ò ‡6???_x0002_é_x0007_ß_x0008__x001c__x000b__x001e_?????_x000a_?_x0001_???????_x0014_?_x0001_???????_x001e_?fB_x000f_c????_x0018_I¿_x0008_v_x0010_‡6Ö_x0002_Ÿ6????ía??_x0012_c??????????????_x0001_?????????_x0001_?_x0001_?_x0001_?" xfId="1992"/>
    <cellStyle name="6???_x0002_¯ög6hÅ‡6???_x0002_¹?ß_x0008_,Ñ‡6???_x0002_…#×&gt;Ò ‡6???_x0002_é_x0007_ß_x0008__x001c__x000b__x001e_?????_x000a_?_x0001_???????_x0014_?_x0001_???????_x001e_?fB_x000f_c????_x0018_I¿_x0008_v_x0010_‡6Ö_x0002_Ÿ6????ía??_x0012_c??????????????_x0001_?????????_x0001_?_x0001_?_x0001_? 2" xfId="1993"/>
    <cellStyle name="6???_x0002_¯ög6hÅ‡6???_x0002_¹?ß_x0008_,Ñ‡6???_x0002_…#×&gt;Ò ‡6???_x0002_é_x0007_ß_x0008__x001c__x000b__x001e_?????_x000a_?_x0001_???????_x0014_?_x0001_???????_x001e_?fB_x000f_c????_x0018_I¿_x0008_v_x0010_‡6Ö_x0002_Ÿ6????ía??_x0012_c??????????????_x0001_?????????_x0001_?_x0001_?_x0001_? 3" xfId="1994"/>
    <cellStyle name="6???_x0002_¯ög6hÅ‡6???_x0002_¹?ß_x0008_,Ñ‡6???_x0002_…#×&gt;Ò ‡6???_x0002_é_x0007_ß_x0008__x001c__x000b__x001e_?????_x000a_?_x0001_???????_x0014_?_x0001_???????_x001e_?fB_x000f_c????_x0018_I¿_x0008_v_x0010_‡6Ö_x0002_Ÿ6????_x0015_l??Õm??????????????_x0001_?????????_x0001_?_x0001_?_x0001_?" xfId="1995"/>
    <cellStyle name="6???_x0002_¯ög6hÅ‡6???_x0002_¹?ß_x0008_,Ñ‡6???_x0002_…#×&gt;Ò ‡6???_x0002_é_x0007_ß_x0008__x001c__x000b__x001e_?????_x000a_?_x0001_???????_x0014_?_x0001_???????_x001e_?fB_x000f_c????_x0018_I¿_x0008_v_x0010_‡6Ö_x0002_Ÿ6????_x0015_l??Õm??????????????_x0001_?????????_x0001_?_x0001_?_x0001_? 2" xfId="1996"/>
    <cellStyle name="6???_x0002_¯ög6hÅ‡6???_x0002_¹?ß_x0008_,Ñ‡6???_x0002_…#×&gt;Ò ‡6???_x0002_é_x0007_ß_x0008__x001c__x000b__x001e_?????_x000a_?_x0001_???????_x0014_?_x0001_???????_x001e_?fB_x000f_c????_x0018_I¿_x0008_v_x0010_‡6Ö_x0002_Ÿ6????_x0015_l??Õm??????????????_x0001_?????????_x0001_?_x0001_?_x0001_? 3" xfId="1997"/>
    <cellStyle name="6_BIEU KE HOACH  2015 (KTN 6.11 sua)" xfId="1998"/>
    <cellStyle name="6_Cong trinh co y kien LD_Dang_NN_2011-Tay nguyen-9-10" xfId="1999"/>
    <cellStyle name="6_GVL" xfId="2000"/>
    <cellStyle name="6_GVL 2" xfId="2001"/>
    <cellStyle name="6_GVL 3" xfId="2002"/>
    <cellStyle name="6_GVL_BIEU KE HOACH  2015 (KTN 6.11 sua)" xfId="2003"/>
    <cellStyle name="6_Ke hoach 2010 ngay 31-01" xfId="2004"/>
    <cellStyle name="6_Ke hoach 2010 ngay 31-01 2" xfId="2005"/>
    <cellStyle name="6_Ke hoach 2010 ngay 31-01_CT 134" xfId="2006"/>
    <cellStyle name="6_Ket du ung NS" xfId="2007"/>
    <cellStyle name="6_Ket du ung NS 2" xfId="2008"/>
    <cellStyle name="6_Ket du ung NS_CT 134" xfId="2009"/>
    <cellStyle name="6_TN - Ho tro khac 2011" xfId="2010"/>
    <cellStyle name="60% - Accent1 2" xfId="2011"/>
    <cellStyle name="60% - Accent1 2 2" xfId="2012"/>
    <cellStyle name="60% - Accent1 2 3" xfId="2013"/>
    <cellStyle name="60% - Accent1 3" xfId="2014"/>
    <cellStyle name="60% - Accent1 4" xfId="2015"/>
    <cellStyle name="60% - Accent2 2" xfId="2016"/>
    <cellStyle name="60% - Accent2 2 2" xfId="2017"/>
    <cellStyle name="60% - Accent2 2 3" xfId="2018"/>
    <cellStyle name="60% - Accent2 3" xfId="2019"/>
    <cellStyle name="60% - Accent2 4" xfId="2020"/>
    <cellStyle name="60% - Accent3 2" xfId="2021"/>
    <cellStyle name="60% - Accent3 2 2" xfId="2022"/>
    <cellStyle name="60% - Accent3 2 3" xfId="2023"/>
    <cellStyle name="60% - Accent3 3" xfId="2024"/>
    <cellStyle name="60% - Accent3 4" xfId="2025"/>
    <cellStyle name="60% - Accent4 2" xfId="2026"/>
    <cellStyle name="60% - Accent4 2 2" xfId="2027"/>
    <cellStyle name="60% - Accent4 2 3" xfId="2028"/>
    <cellStyle name="60% - Accent4 3" xfId="2029"/>
    <cellStyle name="60% - Accent4 4" xfId="2030"/>
    <cellStyle name="60% - Accent5 2" xfId="2031"/>
    <cellStyle name="60% - Accent5 2 2" xfId="2032"/>
    <cellStyle name="60% - Accent5 2 3" xfId="2033"/>
    <cellStyle name="60% - Accent5 3" xfId="2034"/>
    <cellStyle name="60% - Accent5 4" xfId="2035"/>
    <cellStyle name="60% - Accent6 2" xfId="2036"/>
    <cellStyle name="60% - Accent6 2 2" xfId="2037"/>
    <cellStyle name="60% - Accent6 2 3" xfId="2038"/>
    <cellStyle name="60% - Accent6 3" xfId="2039"/>
    <cellStyle name="60% - Accent6 4" xfId="2040"/>
    <cellStyle name="9" xfId="2041"/>
    <cellStyle name="9 2" xfId="2042"/>
    <cellStyle name="9 3" xfId="2043"/>
    <cellStyle name="9_BIEU KE HOACH  2015 (KTN 6.11 sua)" xfId="2044"/>
    <cellStyle name="a" xfId="2045"/>
    <cellStyle name="a 2" xfId="2046"/>
    <cellStyle name="Accent1 - 20%" xfId="2047"/>
    <cellStyle name="Accent1 - 40%" xfId="2048"/>
    <cellStyle name="Accent1 - 60%" xfId="2049"/>
    <cellStyle name="Accent1 10" xfId="2050"/>
    <cellStyle name="Accent1 11" xfId="2051"/>
    <cellStyle name="Accent1 12" xfId="2052"/>
    <cellStyle name="Accent1 13" xfId="2053"/>
    <cellStyle name="Accent1 14" xfId="2054"/>
    <cellStyle name="Accent1 15" xfId="2055"/>
    <cellStyle name="Accent1 16" xfId="2056"/>
    <cellStyle name="Accent1 17" xfId="2057"/>
    <cellStyle name="Accent1 18" xfId="2058"/>
    <cellStyle name="Accent1 19" xfId="2059"/>
    <cellStyle name="Accent1 2" xfId="2060"/>
    <cellStyle name="Accent1 2 2" xfId="2061"/>
    <cellStyle name="Accent1 2 3" xfId="2062"/>
    <cellStyle name="Accent1 20" xfId="2063"/>
    <cellStyle name="Accent1 21" xfId="2064"/>
    <cellStyle name="Accent1 22" xfId="2065"/>
    <cellStyle name="Accent1 23" xfId="2066"/>
    <cellStyle name="Accent1 24" xfId="2067"/>
    <cellStyle name="Accent1 25" xfId="2068"/>
    <cellStyle name="Accent1 26" xfId="2069"/>
    <cellStyle name="Accent1 27" xfId="2070"/>
    <cellStyle name="Accent1 28" xfId="2071"/>
    <cellStyle name="Accent1 29" xfId="2072"/>
    <cellStyle name="Accent1 3" xfId="2073"/>
    <cellStyle name="Accent1 30" xfId="2074"/>
    <cellStyle name="Accent1 31" xfId="2075"/>
    <cellStyle name="Accent1 32" xfId="2076"/>
    <cellStyle name="Accent1 33" xfId="2077"/>
    <cellStyle name="Accent1 34" xfId="2078"/>
    <cellStyle name="Accent1 35" xfId="2079"/>
    <cellStyle name="Accent1 36" xfId="2080"/>
    <cellStyle name="Accent1 37" xfId="2081"/>
    <cellStyle name="Accent1 38" xfId="2082"/>
    <cellStyle name="Accent1 39" xfId="2083"/>
    <cellStyle name="Accent1 4" xfId="2084"/>
    <cellStyle name="Accent1 40" xfId="2085"/>
    <cellStyle name="Accent1 41" xfId="2086"/>
    <cellStyle name="Accent1 42" xfId="2087"/>
    <cellStyle name="Accent1 43" xfId="2088"/>
    <cellStyle name="Accent1 44" xfId="2089"/>
    <cellStyle name="Accent1 45" xfId="2090"/>
    <cellStyle name="Accent1 46" xfId="2091"/>
    <cellStyle name="Accent1 47" xfId="2092"/>
    <cellStyle name="Accent1 48" xfId="2093"/>
    <cellStyle name="Accent1 49" xfId="2094"/>
    <cellStyle name="Accent1 5" xfId="2095"/>
    <cellStyle name="Accent1 50" xfId="2096"/>
    <cellStyle name="Accent1 51" xfId="2097"/>
    <cellStyle name="Accent1 52" xfId="2098"/>
    <cellStyle name="Accent1 53" xfId="2099"/>
    <cellStyle name="Accent1 54" xfId="2100"/>
    <cellStyle name="Accent1 55" xfId="2101"/>
    <cellStyle name="Accent1 56" xfId="2102"/>
    <cellStyle name="Accent1 57" xfId="2103"/>
    <cellStyle name="Accent1 58" xfId="2104"/>
    <cellStyle name="Accent1 59" xfId="2105"/>
    <cellStyle name="Accent1 6" xfId="2106"/>
    <cellStyle name="Accent1 60" xfId="2107"/>
    <cellStyle name="Accent1 7" xfId="2108"/>
    <cellStyle name="Accent1 8" xfId="2109"/>
    <cellStyle name="Accent1 9" xfId="2110"/>
    <cellStyle name="Accent2 - 20%" xfId="2111"/>
    <cellStyle name="Accent2 - 40%" xfId="2112"/>
    <cellStyle name="Accent2 - 60%" xfId="2113"/>
    <cellStyle name="Accent2 10" xfId="2114"/>
    <cellStyle name="Accent2 11" xfId="2115"/>
    <cellStyle name="Accent2 12" xfId="2116"/>
    <cellStyle name="Accent2 13" xfId="2117"/>
    <cellStyle name="Accent2 14" xfId="2118"/>
    <cellStyle name="Accent2 15" xfId="2119"/>
    <cellStyle name="Accent2 16" xfId="2120"/>
    <cellStyle name="Accent2 17" xfId="2121"/>
    <cellStyle name="Accent2 18" xfId="2122"/>
    <cellStyle name="Accent2 19" xfId="2123"/>
    <cellStyle name="Accent2 2" xfId="2124"/>
    <cellStyle name="Accent2 2 2" xfId="2125"/>
    <cellStyle name="Accent2 2 3" xfId="2126"/>
    <cellStyle name="Accent2 20" xfId="2127"/>
    <cellStyle name="Accent2 21" xfId="2128"/>
    <cellStyle name="Accent2 22" xfId="2129"/>
    <cellStyle name="Accent2 23" xfId="2130"/>
    <cellStyle name="Accent2 24" xfId="2131"/>
    <cellStyle name="Accent2 25" xfId="2132"/>
    <cellStyle name="Accent2 26" xfId="2133"/>
    <cellStyle name="Accent2 27" xfId="2134"/>
    <cellStyle name="Accent2 28" xfId="2135"/>
    <cellStyle name="Accent2 29" xfId="2136"/>
    <cellStyle name="Accent2 3" xfId="2137"/>
    <cellStyle name="Accent2 30" xfId="2138"/>
    <cellStyle name="Accent2 31" xfId="2139"/>
    <cellStyle name="Accent2 32" xfId="2140"/>
    <cellStyle name="Accent2 33" xfId="2141"/>
    <cellStyle name="Accent2 34" xfId="2142"/>
    <cellStyle name="Accent2 35" xfId="2143"/>
    <cellStyle name="Accent2 36" xfId="2144"/>
    <cellStyle name="Accent2 37" xfId="2145"/>
    <cellStyle name="Accent2 38" xfId="2146"/>
    <cellStyle name="Accent2 39" xfId="2147"/>
    <cellStyle name="Accent2 4" xfId="2148"/>
    <cellStyle name="Accent2 40" xfId="2149"/>
    <cellStyle name="Accent2 41" xfId="2150"/>
    <cellStyle name="Accent2 42" xfId="2151"/>
    <cellStyle name="Accent2 43" xfId="2152"/>
    <cellStyle name="Accent2 44" xfId="2153"/>
    <cellStyle name="Accent2 45" xfId="2154"/>
    <cellStyle name="Accent2 46" xfId="2155"/>
    <cellStyle name="Accent2 47" xfId="2156"/>
    <cellStyle name="Accent2 48" xfId="2157"/>
    <cellStyle name="Accent2 49" xfId="2158"/>
    <cellStyle name="Accent2 5" xfId="2159"/>
    <cellStyle name="Accent2 50" xfId="2160"/>
    <cellStyle name="Accent2 51" xfId="2161"/>
    <cellStyle name="Accent2 52" xfId="2162"/>
    <cellStyle name="Accent2 53" xfId="2163"/>
    <cellStyle name="Accent2 54" xfId="2164"/>
    <cellStyle name="Accent2 55" xfId="2165"/>
    <cellStyle name="Accent2 56" xfId="2166"/>
    <cellStyle name="Accent2 57" xfId="2167"/>
    <cellStyle name="Accent2 58" xfId="2168"/>
    <cellStyle name="Accent2 59" xfId="2169"/>
    <cellStyle name="Accent2 6" xfId="2170"/>
    <cellStyle name="Accent2 60" xfId="2171"/>
    <cellStyle name="Accent2 7" xfId="2172"/>
    <cellStyle name="Accent2 8" xfId="2173"/>
    <cellStyle name="Accent2 9" xfId="2174"/>
    <cellStyle name="Accent3 - 20%" xfId="2175"/>
    <cellStyle name="Accent3 - 40%" xfId="2176"/>
    <cellStyle name="Accent3 - 60%" xfId="2177"/>
    <cellStyle name="Accent3 10" xfId="2178"/>
    <cellStyle name="Accent3 11" xfId="2179"/>
    <cellStyle name="Accent3 12" xfId="2180"/>
    <cellStyle name="Accent3 13" xfId="2181"/>
    <cellStyle name="Accent3 14" xfId="2182"/>
    <cellStyle name="Accent3 15" xfId="2183"/>
    <cellStyle name="Accent3 16" xfId="2184"/>
    <cellStyle name="Accent3 17" xfId="2185"/>
    <cellStyle name="Accent3 18" xfId="2186"/>
    <cellStyle name="Accent3 19" xfId="2187"/>
    <cellStyle name="Accent3 2" xfId="2188"/>
    <cellStyle name="Accent3 2 2" xfId="2189"/>
    <cellStyle name="Accent3 2 3" xfId="2190"/>
    <cellStyle name="Accent3 20" xfId="2191"/>
    <cellStyle name="Accent3 21" xfId="2192"/>
    <cellStyle name="Accent3 22" xfId="2193"/>
    <cellStyle name="Accent3 23" xfId="2194"/>
    <cellStyle name="Accent3 24" xfId="2195"/>
    <cellStyle name="Accent3 25" xfId="2196"/>
    <cellStyle name="Accent3 26" xfId="2197"/>
    <cellStyle name="Accent3 27" xfId="2198"/>
    <cellStyle name="Accent3 28" xfId="2199"/>
    <cellStyle name="Accent3 29" xfId="2200"/>
    <cellStyle name="Accent3 3" xfId="2201"/>
    <cellStyle name="Accent3 30" xfId="2202"/>
    <cellStyle name="Accent3 31" xfId="2203"/>
    <cellStyle name="Accent3 32" xfId="2204"/>
    <cellStyle name="Accent3 33" xfId="2205"/>
    <cellStyle name="Accent3 34" xfId="2206"/>
    <cellStyle name="Accent3 35" xfId="2207"/>
    <cellStyle name="Accent3 36" xfId="2208"/>
    <cellStyle name="Accent3 37" xfId="2209"/>
    <cellStyle name="Accent3 38" xfId="2210"/>
    <cellStyle name="Accent3 39" xfId="2211"/>
    <cellStyle name="Accent3 4" xfId="2212"/>
    <cellStyle name="Accent3 40" xfId="2213"/>
    <cellStyle name="Accent3 41" xfId="2214"/>
    <cellStyle name="Accent3 42" xfId="2215"/>
    <cellStyle name="Accent3 43" xfId="2216"/>
    <cellStyle name="Accent3 44" xfId="2217"/>
    <cellStyle name="Accent3 45" xfId="2218"/>
    <cellStyle name="Accent3 46" xfId="2219"/>
    <cellStyle name="Accent3 47" xfId="2220"/>
    <cellStyle name="Accent3 48" xfId="2221"/>
    <cellStyle name="Accent3 49" xfId="2222"/>
    <cellStyle name="Accent3 5" xfId="2223"/>
    <cellStyle name="Accent3 50" xfId="2224"/>
    <cellStyle name="Accent3 51" xfId="2225"/>
    <cellStyle name="Accent3 52" xfId="2226"/>
    <cellStyle name="Accent3 53" xfId="2227"/>
    <cellStyle name="Accent3 54" xfId="2228"/>
    <cellStyle name="Accent3 55" xfId="2229"/>
    <cellStyle name="Accent3 56" xfId="2230"/>
    <cellStyle name="Accent3 57" xfId="2231"/>
    <cellStyle name="Accent3 58" xfId="2232"/>
    <cellStyle name="Accent3 59" xfId="2233"/>
    <cellStyle name="Accent3 6" xfId="2234"/>
    <cellStyle name="Accent3 60" xfId="2235"/>
    <cellStyle name="Accent3 7" xfId="2236"/>
    <cellStyle name="Accent3 8" xfId="2237"/>
    <cellStyle name="Accent3 9" xfId="2238"/>
    <cellStyle name="Accent4 - 20%" xfId="2239"/>
    <cellStyle name="Accent4 - 40%" xfId="2240"/>
    <cellStyle name="Accent4 - 60%" xfId="2241"/>
    <cellStyle name="Accent4 10" xfId="2242"/>
    <cellStyle name="Accent4 11" xfId="2243"/>
    <cellStyle name="Accent4 12" xfId="2244"/>
    <cellStyle name="Accent4 13" xfId="2245"/>
    <cellStyle name="Accent4 14" xfId="2246"/>
    <cellStyle name="Accent4 15" xfId="2247"/>
    <cellStyle name="Accent4 16" xfId="2248"/>
    <cellStyle name="Accent4 17" xfId="2249"/>
    <cellStyle name="Accent4 18" xfId="2250"/>
    <cellStyle name="Accent4 19" xfId="2251"/>
    <cellStyle name="Accent4 2" xfId="2252"/>
    <cellStyle name="Accent4 2 2" xfId="2253"/>
    <cellStyle name="Accent4 2 3" xfId="2254"/>
    <cellStyle name="Accent4 20" xfId="2255"/>
    <cellStyle name="Accent4 21" xfId="2256"/>
    <cellStyle name="Accent4 22" xfId="2257"/>
    <cellStyle name="Accent4 23" xfId="2258"/>
    <cellStyle name="Accent4 24" xfId="2259"/>
    <cellStyle name="Accent4 25" xfId="2260"/>
    <cellStyle name="Accent4 26" xfId="2261"/>
    <cellStyle name="Accent4 27" xfId="2262"/>
    <cellStyle name="Accent4 28" xfId="2263"/>
    <cellStyle name="Accent4 29" xfId="2264"/>
    <cellStyle name="Accent4 3" xfId="2265"/>
    <cellStyle name="Accent4 30" xfId="2266"/>
    <cellStyle name="Accent4 31" xfId="2267"/>
    <cellStyle name="Accent4 32" xfId="2268"/>
    <cellStyle name="Accent4 33" xfId="2269"/>
    <cellStyle name="Accent4 34" xfId="2270"/>
    <cellStyle name="Accent4 35" xfId="2271"/>
    <cellStyle name="Accent4 36" xfId="2272"/>
    <cellStyle name="Accent4 37" xfId="2273"/>
    <cellStyle name="Accent4 38" xfId="2274"/>
    <cellStyle name="Accent4 39" xfId="2275"/>
    <cellStyle name="Accent4 4" xfId="2276"/>
    <cellStyle name="Accent4 40" xfId="2277"/>
    <cellStyle name="Accent4 41" xfId="2278"/>
    <cellStyle name="Accent4 42" xfId="2279"/>
    <cellStyle name="Accent4 43" xfId="2280"/>
    <cellStyle name="Accent4 44" xfId="2281"/>
    <cellStyle name="Accent4 45" xfId="2282"/>
    <cellStyle name="Accent4 46" xfId="2283"/>
    <cellStyle name="Accent4 47" xfId="2284"/>
    <cellStyle name="Accent4 48" xfId="2285"/>
    <cellStyle name="Accent4 49" xfId="2286"/>
    <cellStyle name="Accent4 5" xfId="2287"/>
    <cellStyle name="Accent4 50" xfId="2288"/>
    <cellStyle name="Accent4 51" xfId="2289"/>
    <cellStyle name="Accent4 52" xfId="2290"/>
    <cellStyle name="Accent4 53" xfId="2291"/>
    <cellStyle name="Accent4 54" xfId="2292"/>
    <cellStyle name="Accent4 55" xfId="2293"/>
    <cellStyle name="Accent4 56" xfId="2294"/>
    <cellStyle name="Accent4 57" xfId="2295"/>
    <cellStyle name="Accent4 58" xfId="2296"/>
    <cellStyle name="Accent4 59" xfId="2297"/>
    <cellStyle name="Accent4 6" xfId="2298"/>
    <cellStyle name="Accent4 60" xfId="2299"/>
    <cellStyle name="Accent4 7" xfId="2300"/>
    <cellStyle name="Accent4 8" xfId="2301"/>
    <cellStyle name="Accent4 9" xfId="2302"/>
    <cellStyle name="Accent5 - 20%" xfId="2303"/>
    <cellStyle name="Accent5 - 40%" xfId="2304"/>
    <cellStyle name="Accent5 - 60%" xfId="2305"/>
    <cellStyle name="Accent5 10" xfId="2306"/>
    <cellStyle name="Accent5 11" xfId="2307"/>
    <cellStyle name="Accent5 12" xfId="2308"/>
    <cellStyle name="Accent5 13" xfId="2309"/>
    <cellStyle name="Accent5 14" xfId="2310"/>
    <cellStyle name="Accent5 15" xfId="2311"/>
    <cellStyle name="Accent5 16" xfId="2312"/>
    <cellStyle name="Accent5 17" xfId="2313"/>
    <cellStyle name="Accent5 18" xfId="2314"/>
    <cellStyle name="Accent5 19" xfId="2315"/>
    <cellStyle name="Accent5 2" xfId="2316"/>
    <cellStyle name="Accent5 2 2" xfId="2317"/>
    <cellStyle name="Accent5 2 3" xfId="2318"/>
    <cellStyle name="Accent5 20" xfId="2319"/>
    <cellStyle name="Accent5 21" xfId="2320"/>
    <cellStyle name="Accent5 22" xfId="2321"/>
    <cellStyle name="Accent5 23" xfId="2322"/>
    <cellStyle name="Accent5 24" xfId="2323"/>
    <cellStyle name="Accent5 25" xfId="2324"/>
    <cellStyle name="Accent5 26" xfId="2325"/>
    <cellStyle name="Accent5 27" xfId="2326"/>
    <cellStyle name="Accent5 28" xfId="2327"/>
    <cellStyle name="Accent5 29" xfId="2328"/>
    <cellStyle name="Accent5 3" xfId="2329"/>
    <cellStyle name="Accent5 30" xfId="2330"/>
    <cellStyle name="Accent5 31" xfId="2331"/>
    <cellStyle name="Accent5 32" xfId="2332"/>
    <cellStyle name="Accent5 33" xfId="2333"/>
    <cellStyle name="Accent5 34" xfId="2334"/>
    <cellStyle name="Accent5 35" xfId="2335"/>
    <cellStyle name="Accent5 36" xfId="2336"/>
    <cellStyle name="Accent5 37" xfId="2337"/>
    <cellStyle name="Accent5 38" xfId="2338"/>
    <cellStyle name="Accent5 39" xfId="2339"/>
    <cellStyle name="Accent5 4" xfId="2340"/>
    <cellStyle name="Accent5 40" xfId="2341"/>
    <cellStyle name="Accent5 41" xfId="2342"/>
    <cellStyle name="Accent5 42" xfId="2343"/>
    <cellStyle name="Accent5 43" xfId="2344"/>
    <cellStyle name="Accent5 44" xfId="2345"/>
    <cellStyle name="Accent5 45" xfId="2346"/>
    <cellStyle name="Accent5 46" xfId="2347"/>
    <cellStyle name="Accent5 47" xfId="2348"/>
    <cellStyle name="Accent5 48" xfId="2349"/>
    <cellStyle name="Accent5 49" xfId="2350"/>
    <cellStyle name="Accent5 5" xfId="2351"/>
    <cellStyle name="Accent5 50" xfId="2352"/>
    <cellStyle name="Accent5 51" xfId="2353"/>
    <cellStyle name="Accent5 52" xfId="2354"/>
    <cellStyle name="Accent5 53" xfId="2355"/>
    <cellStyle name="Accent5 54" xfId="2356"/>
    <cellStyle name="Accent5 55" xfId="2357"/>
    <cellStyle name="Accent5 56" xfId="2358"/>
    <cellStyle name="Accent5 57" xfId="2359"/>
    <cellStyle name="Accent5 58" xfId="2360"/>
    <cellStyle name="Accent5 59" xfId="2361"/>
    <cellStyle name="Accent5 6" xfId="2362"/>
    <cellStyle name="Accent5 60" xfId="2363"/>
    <cellStyle name="Accent5 7" xfId="2364"/>
    <cellStyle name="Accent5 8" xfId="2365"/>
    <cellStyle name="Accent5 9" xfId="2366"/>
    <cellStyle name="Accent6 - 20%" xfId="2367"/>
    <cellStyle name="Accent6 - 40%" xfId="2368"/>
    <cellStyle name="Accent6 - 60%" xfId="2369"/>
    <cellStyle name="Accent6 10" xfId="2370"/>
    <cellStyle name="Accent6 11" xfId="2371"/>
    <cellStyle name="Accent6 12" xfId="2372"/>
    <cellStyle name="Accent6 13" xfId="2373"/>
    <cellStyle name="Accent6 14" xfId="2374"/>
    <cellStyle name="Accent6 15" xfId="2375"/>
    <cellStyle name="Accent6 16" xfId="2376"/>
    <cellStyle name="Accent6 17" xfId="2377"/>
    <cellStyle name="Accent6 18" xfId="2378"/>
    <cellStyle name="Accent6 19" xfId="2379"/>
    <cellStyle name="Accent6 2" xfId="2380"/>
    <cellStyle name="Accent6 2 2" xfId="2381"/>
    <cellStyle name="Accent6 2 3" xfId="2382"/>
    <cellStyle name="Accent6 20" xfId="2383"/>
    <cellStyle name="Accent6 21" xfId="2384"/>
    <cellStyle name="Accent6 22" xfId="2385"/>
    <cellStyle name="Accent6 23" xfId="2386"/>
    <cellStyle name="Accent6 24" xfId="2387"/>
    <cellStyle name="Accent6 25" xfId="2388"/>
    <cellStyle name="Accent6 26" xfId="2389"/>
    <cellStyle name="Accent6 27" xfId="2390"/>
    <cellStyle name="Accent6 28" xfId="2391"/>
    <cellStyle name="Accent6 29" xfId="2392"/>
    <cellStyle name="Accent6 3" xfId="2393"/>
    <cellStyle name="Accent6 30" xfId="2394"/>
    <cellStyle name="Accent6 31" xfId="2395"/>
    <cellStyle name="Accent6 32" xfId="2396"/>
    <cellStyle name="Accent6 33" xfId="2397"/>
    <cellStyle name="Accent6 34" xfId="2398"/>
    <cellStyle name="Accent6 35" xfId="2399"/>
    <cellStyle name="Accent6 36" xfId="2400"/>
    <cellStyle name="Accent6 37" xfId="2401"/>
    <cellStyle name="Accent6 38" xfId="2402"/>
    <cellStyle name="Accent6 39" xfId="2403"/>
    <cellStyle name="Accent6 4" xfId="2404"/>
    <cellStyle name="Accent6 40" xfId="2405"/>
    <cellStyle name="Accent6 41" xfId="2406"/>
    <cellStyle name="Accent6 42" xfId="2407"/>
    <cellStyle name="Accent6 43" xfId="2408"/>
    <cellStyle name="Accent6 44" xfId="2409"/>
    <cellStyle name="Accent6 45" xfId="2410"/>
    <cellStyle name="Accent6 46" xfId="2411"/>
    <cellStyle name="Accent6 47" xfId="2412"/>
    <cellStyle name="Accent6 48" xfId="2413"/>
    <cellStyle name="Accent6 49" xfId="2414"/>
    <cellStyle name="Accent6 5" xfId="2415"/>
    <cellStyle name="Accent6 50" xfId="2416"/>
    <cellStyle name="Accent6 51" xfId="2417"/>
    <cellStyle name="Accent6 52" xfId="2418"/>
    <cellStyle name="Accent6 53" xfId="2419"/>
    <cellStyle name="Accent6 54" xfId="2420"/>
    <cellStyle name="Accent6 55" xfId="2421"/>
    <cellStyle name="Accent6 56" xfId="2422"/>
    <cellStyle name="Accent6 57" xfId="2423"/>
    <cellStyle name="Accent6 58" xfId="2424"/>
    <cellStyle name="Accent6 59" xfId="2425"/>
    <cellStyle name="Accent6 6" xfId="2426"/>
    <cellStyle name="Accent6 60" xfId="2427"/>
    <cellStyle name="Accent6 7" xfId="2428"/>
    <cellStyle name="Accent6 8" xfId="2429"/>
    <cellStyle name="Accent6 9" xfId="2430"/>
    <cellStyle name="active" xfId="2431"/>
    <cellStyle name="ÅëÈ­ [0]_      " xfId="2432"/>
    <cellStyle name="AeE­ [0]_INQUIRY ¿?¾÷AßAø " xfId="2433"/>
    <cellStyle name="ÅëÈ­ [0]_L601CPT" xfId="2434"/>
    <cellStyle name="ÅëÈ­_      " xfId="2435"/>
    <cellStyle name="AeE­_INQUIRY ¿?¾÷AßAø " xfId="2436"/>
    <cellStyle name="ÅëÈ­_L601CPT" xfId="2437"/>
    <cellStyle name="args.style" xfId="2438"/>
    <cellStyle name="args.style 2" xfId="2439"/>
    <cellStyle name="at" xfId="2440"/>
    <cellStyle name="at 2" xfId="2441"/>
    <cellStyle name="ÄÞ¸¶ [0]_      " xfId="2442"/>
    <cellStyle name="AÞ¸¶ [0]_INQUIRY ¿?¾÷AßAø " xfId="2443"/>
    <cellStyle name="ÄÞ¸¶ [0]_L601CPT" xfId="2444"/>
    <cellStyle name="ÄÞ¸¶_      " xfId="2445"/>
    <cellStyle name="AÞ¸¶_INQUIRY ¿?¾÷AßAø " xfId="2446"/>
    <cellStyle name="ÄÞ¸¶_L601CPT" xfId="2447"/>
    <cellStyle name="AutoFormat Options" xfId="2448"/>
    <cellStyle name="AutoFormat Options 2" xfId="2449"/>
    <cellStyle name="Bad 2" xfId="2450"/>
    <cellStyle name="Bad 2 2" xfId="2451"/>
    <cellStyle name="Bad 2 3" xfId="2452"/>
    <cellStyle name="Bad 3" xfId="2453"/>
    <cellStyle name="Bad 4" xfId="2454"/>
    <cellStyle name="Bangchu" xfId="2455"/>
    <cellStyle name="Bangchu 2" xfId="2456"/>
    <cellStyle name="Bình Thường_DS truong Mam non" xfId="2457"/>
    <cellStyle name="Body" xfId="2458"/>
    <cellStyle name="Body 2" xfId="2459"/>
    <cellStyle name="Body 3" xfId="2460"/>
    <cellStyle name="C?AØ_¿?¾÷CoE² " xfId="2461"/>
    <cellStyle name="C~1" xfId="2462"/>
    <cellStyle name="C~1 2" xfId="2463"/>
    <cellStyle name="C~1 3" xfId="2464"/>
    <cellStyle name="Ç¥ÁØ_      " xfId="2465"/>
    <cellStyle name="C￥AØ_¿μ¾÷CoE² " xfId="2466"/>
    <cellStyle name="Ç¥ÁØ_±¸¹Ì´ëÃ¥" xfId="2467"/>
    <cellStyle name="C￥AØ_≫c¾÷ºIº° AN°e " xfId="2468"/>
    <cellStyle name="Ç¥ÁØ_PO0862_bldg_BQ" xfId="2469"/>
    <cellStyle name="C￥AØ_Sheet1_¿μ¾÷CoE² " xfId="2470"/>
    <cellStyle name="Ç¥ÁØ_ÿÿÿÿÿÿ_4_ÃÑÇÕ°è " xfId="2471"/>
    <cellStyle name="Ç§Î»·Ö¸ô[0]_Sheet1" xfId="2472"/>
    <cellStyle name="Ç§Î»·Ö¸ô_Sheet1" xfId="2473"/>
    <cellStyle name="Calc Currency (0)" xfId="2474"/>
    <cellStyle name="Calc Currency (0) 2" xfId="2475"/>
    <cellStyle name="Calc Currency (0) 3" xfId="2476"/>
    <cellStyle name="Calc Currency (2)" xfId="2477"/>
    <cellStyle name="Calc Currency (2) 2" xfId="2478"/>
    <cellStyle name="Calc Percent (0)" xfId="2479"/>
    <cellStyle name="Calc Percent (0) 2" xfId="2480"/>
    <cellStyle name="Calc Percent (1)" xfId="2481"/>
    <cellStyle name="Calc Percent (1) 2" xfId="2482"/>
    <cellStyle name="Calc Percent (2)" xfId="2483"/>
    <cellStyle name="Calc Percent (2) 2" xfId="2484"/>
    <cellStyle name="Calc Percent (2) 2 2" xfId="2485"/>
    <cellStyle name="Calc Percent (2) 3" xfId="2486"/>
    <cellStyle name="Calc Units (0)" xfId="2487"/>
    <cellStyle name="Calc Units (0) 2" xfId="2488"/>
    <cellStyle name="Calc Units (1)" xfId="2489"/>
    <cellStyle name="Calc Units (1) 2" xfId="2490"/>
    <cellStyle name="Calc Units (2)" xfId="2491"/>
    <cellStyle name="Calc Units (2) 2" xfId="2492"/>
    <cellStyle name="Calculation 2" xfId="2493"/>
    <cellStyle name="Calculation 2 2" xfId="2494"/>
    <cellStyle name="Calculation 2 3" xfId="2495"/>
    <cellStyle name="Calculation 3" xfId="2496"/>
    <cellStyle name="Calculation 4" xfId="2497"/>
    <cellStyle name="category" xfId="2498"/>
    <cellStyle name="category 2" xfId="2499"/>
    <cellStyle name="category 3" xfId="2500"/>
    <cellStyle name="CC1" xfId="2501"/>
    <cellStyle name="CC1 2" xfId="2502"/>
    <cellStyle name="CC2" xfId="2503"/>
    <cellStyle name="CC2 2" xfId="2504"/>
    <cellStyle name="Cerrency_Sheet2_XANGDAU" xfId="2505"/>
    <cellStyle name="cg" xfId="2506"/>
    <cellStyle name="cg 2" xfId="2507"/>
    <cellStyle name="chchuyen" xfId="2508"/>
    <cellStyle name="chchuyen 2" xfId="2509"/>
    <cellStyle name="Check Cell 2" xfId="2510"/>
    <cellStyle name="Check Cell 2 2" xfId="2511"/>
    <cellStyle name="Check Cell 2 3" xfId="2512"/>
    <cellStyle name="Check Cell 3" xfId="2513"/>
    <cellStyle name="Check Cell 4" xfId="2514"/>
    <cellStyle name="Chi phÝ kh¸c_Book1" xfId="2515"/>
    <cellStyle name="CHUONG" xfId="2516"/>
    <cellStyle name="CHUONG 2" xfId="2517"/>
    <cellStyle name="Col Heads" xfId="2518"/>
    <cellStyle name="Col Heads 2" xfId="2519"/>
    <cellStyle name="ColLevel_0" xfId="2520"/>
    <cellStyle name="Comma" xfId="1" builtinId="3"/>
    <cellStyle name="Comma  - Style1" xfId="2521"/>
    <cellStyle name="Comma  - Style1 2" xfId="2522"/>
    <cellStyle name="Comma  - Style1 3" xfId="2523"/>
    <cellStyle name="Comma  - Style2" xfId="2524"/>
    <cellStyle name="Comma  - Style2 2" xfId="2525"/>
    <cellStyle name="Comma  - Style2 3" xfId="2526"/>
    <cellStyle name="Comma  - Style3" xfId="2527"/>
    <cellStyle name="Comma  - Style3 2" xfId="2528"/>
    <cellStyle name="Comma  - Style3 3" xfId="2529"/>
    <cellStyle name="Comma  - Style4" xfId="2530"/>
    <cellStyle name="Comma  - Style4 2" xfId="2531"/>
    <cellStyle name="Comma  - Style4 3" xfId="2532"/>
    <cellStyle name="Comma  - Style5" xfId="2533"/>
    <cellStyle name="Comma  - Style5 2" xfId="2534"/>
    <cellStyle name="Comma  - Style5 3" xfId="2535"/>
    <cellStyle name="Comma  - Style6" xfId="2536"/>
    <cellStyle name="Comma  - Style6 2" xfId="2537"/>
    <cellStyle name="Comma  - Style6 3" xfId="2538"/>
    <cellStyle name="Comma  - Style7" xfId="2539"/>
    <cellStyle name="Comma  - Style7 2" xfId="2540"/>
    <cellStyle name="Comma  - Style7 3" xfId="2541"/>
    <cellStyle name="Comma  - Style8" xfId="2542"/>
    <cellStyle name="Comma  - Style8 2" xfId="2543"/>
    <cellStyle name="Comma  - Style8 3" xfId="2544"/>
    <cellStyle name="Comma [ ,]" xfId="2545"/>
    <cellStyle name="Comma [ ,] 2" xfId="2546"/>
    <cellStyle name="Comma [0] 10" xfId="2547"/>
    <cellStyle name="Comma [0] 12" xfId="2548"/>
    <cellStyle name="Comma [0] 2" xfId="2549"/>
    <cellStyle name="Comma [0] 2 2" xfId="2550"/>
    <cellStyle name="Comma [0] 2 2 3 2 2 3" xfId="2551"/>
    <cellStyle name="Comma [0] 2 3" xfId="2552"/>
    <cellStyle name="Comma [0] 2 4" xfId="2553"/>
    <cellStyle name="Comma [0] 3" xfId="2554"/>
    <cellStyle name="Comma [00]" xfId="2555"/>
    <cellStyle name="Comma [00] 2" xfId="2556"/>
    <cellStyle name="Comma 10" xfId="2557"/>
    <cellStyle name="Comma 10 10" xfId="2558"/>
    <cellStyle name="Comma 10 10 10" xfId="2559"/>
    <cellStyle name="Comma 10 10 2" xfId="2560"/>
    <cellStyle name="Comma 10 10 5" xfId="2561"/>
    <cellStyle name="Comma 10 2" xfId="34"/>
    <cellStyle name="Comma 10 2 2" xfId="37"/>
    <cellStyle name="Comma 10 2 3" xfId="2562"/>
    <cellStyle name="Comma 10 3" xfId="2563"/>
    <cellStyle name="Comma 10 4" xfId="2564"/>
    <cellStyle name="Comma 10 5" xfId="23"/>
    <cellStyle name="Comma 10 5 2" xfId="2565"/>
    <cellStyle name="Comma 100" xfId="2566"/>
    <cellStyle name="Comma 101" xfId="2567"/>
    <cellStyle name="Comma 102" xfId="2568"/>
    <cellStyle name="Comma 103" xfId="2569"/>
    <cellStyle name="Comma 104" xfId="2570"/>
    <cellStyle name="Comma 105" xfId="48"/>
    <cellStyle name="Comma 105 2" xfId="2571"/>
    <cellStyle name="Comma 105 3" xfId="2572"/>
    <cellStyle name="Comma 106" xfId="2573"/>
    <cellStyle name="Comma 107" xfId="2574"/>
    <cellStyle name="Comma 108" xfId="2575"/>
    <cellStyle name="Comma 109" xfId="2576"/>
    <cellStyle name="Comma 11" xfId="32"/>
    <cellStyle name="Comma 11 2" xfId="2577"/>
    <cellStyle name="Comma 11 3" xfId="2578"/>
    <cellStyle name="Comma 11 4" xfId="2579"/>
    <cellStyle name="Comma 110" xfId="2580"/>
    <cellStyle name="Comma 111" xfId="2581"/>
    <cellStyle name="Comma 112" xfId="2582"/>
    <cellStyle name="Comma 113" xfId="2583"/>
    <cellStyle name="Comma 114" xfId="2584"/>
    <cellStyle name="Comma 115" xfId="2585"/>
    <cellStyle name="Comma 116" xfId="2586"/>
    <cellStyle name="Comma 117" xfId="2587"/>
    <cellStyle name="Comma 118" xfId="2588"/>
    <cellStyle name="Comma 119" xfId="2589"/>
    <cellStyle name="Comma 12" xfId="2590"/>
    <cellStyle name="Comma 12 2" xfId="2591"/>
    <cellStyle name="Comma 13" xfId="28"/>
    <cellStyle name="Comma 13 2" xfId="2592"/>
    <cellStyle name="Comma 132" xfId="7"/>
    <cellStyle name="Comma 14" xfId="24"/>
    <cellStyle name="Comma 14 2" xfId="51"/>
    <cellStyle name="Comma 14 3" xfId="2593"/>
    <cellStyle name="Comma 15" xfId="2594"/>
    <cellStyle name="Comma 15 2" xfId="2595"/>
    <cellStyle name="Comma 16" xfId="16"/>
    <cellStyle name="Comma 16 2" xfId="2596"/>
    <cellStyle name="Comma 16 3" xfId="2597"/>
    <cellStyle name="Comma 16 3 2 2 2 3" xfId="2598"/>
    <cellStyle name="Comma 16 3 8" xfId="2599"/>
    <cellStyle name="Comma 17" xfId="2600"/>
    <cellStyle name="Comma 18" xfId="2601"/>
    <cellStyle name="Comma 18 2" xfId="2602"/>
    <cellStyle name="Comma 19" xfId="2603"/>
    <cellStyle name="Comma 2" xfId="38"/>
    <cellStyle name="Comma 2 10" xfId="2604"/>
    <cellStyle name="Comma 2 2" xfId="2605"/>
    <cellStyle name="Comma 2 2 2" xfId="2606"/>
    <cellStyle name="Comma 2 2 2 24" xfId="2607"/>
    <cellStyle name="Comma 2 2 3" xfId="2608"/>
    <cellStyle name="Comma 2 28" xfId="2609"/>
    <cellStyle name="Comma 2 3" xfId="2610"/>
    <cellStyle name="Comma 2 3 2" xfId="2611"/>
    <cellStyle name="Comma 2 3 3" xfId="2612"/>
    <cellStyle name="Comma 2 3 4" xfId="40"/>
    <cellStyle name="Comma 2 3 4 2" xfId="2613"/>
    <cellStyle name="Comma 2 3 4 3" xfId="2614"/>
    <cellStyle name="Comma 2 32" xfId="2615"/>
    <cellStyle name="Comma 2 6" xfId="2616"/>
    <cellStyle name="Comma 2_bao cao cua UBND tinh quy II - 2011" xfId="2617"/>
    <cellStyle name="Comma 20" xfId="2618"/>
    <cellStyle name="Comma 21" xfId="2619"/>
    <cellStyle name="Comma 21 2" xfId="2620"/>
    <cellStyle name="Comma 22" xfId="42"/>
    <cellStyle name="Comma 23" xfId="2621"/>
    <cellStyle name="Comma 23 2" xfId="2622"/>
    <cellStyle name="Comma 24" xfId="2623"/>
    <cellStyle name="Comma 24 2" xfId="2624"/>
    <cellStyle name="Comma 24 2 2 3" xfId="2625"/>
    <cellStyle name="Comma 24 2 3" xfId="2626"/>
    <cellStyle name="Comma 25" xfId="2627"/>
    <cellStyle name="Comma 26" xfId="2628"/>
    <cellStyle name="Comma 27" xfId="2629"/>
    <cellStyle name="Comma 28" xfId="2630"/>
    <cellStyle name="Comma 29" xfId="2631"/>
    <cellStyle name="Comma 3" xfId="41"/>
    <cellStyle name="Comma 3 2" xfId="2632"/>
    <cellStyle name="Comma 3 2 2" xfId="2633"/>
    <cellStyle name="Comma 3 2 3" xfId="2634"/>
    <cellStyle name="Comma 3 2 6" xfId="2635"/>
    <cellStyle name="Comma 3 3" xfId="2636"/>
    <cellStyle name="Comma 3 4" xfId="2637"/>
    <cellStyle name="Comma 3 5" xfId="2638"/>
    <cellStyle name="Comma 3 6" xfId="11445"/>
    <cellStyle name="Comma 3 8" xfId="2639"/>
    <cellStyle name="Comma 3 9" xfId="2640"/>
    <cellStyle name="Comma 30" xfId="2641"/>
    <cellStyle name="Comma 30 2" xfId="2642"/>
    <cellStyle name="Comma 31" xfId="2643"/>
    <cellStyle name="Comma 32" xfId="2644"/>
    <cellStyle name="Comma 33" xfId="2645"/>
    <cellStyle name="Comma 34" xfId="2646"/>
    <cellStyle name="Comma 35" xfId="2647"/>
    <cellStyle name="Comma 36" xfId="2648"/>
    <cellStyle name="Comma 37" xfId="2649"/>
    <cellStyle name="Comma 38" xfId="2650"/>
    <cellStyle name="Comma 39" xfId="2651"/>
    <cellStyle name="Comma 4" xfId="2652"/>
    <cellStyle name="Comma 4 2" xfId="2653"/>
    <cellStyle name="Comma 4 2 2" xfId="2654"/>
    <cellStyle name="Comma 4 2 3" xfId="2655"/>
    <cellStyle name="Comma 4 20" xfId="2656"/>
    <cellStyle name="Comma 4 3" xfId="2657"/>
    <cellStyle name="Comma 4 4" xfId="2658"/>
    <cellStyle name="Comma 40" xfId="2659"/>
    <cellStyle name="Comma 41" xfId="2660"/>
    <cellStyle name="Comma 42" xfId="2661"/>
    <cellStyle name="Comma 43" xfId="2662"/>
    <cellStyle name="Comma 44" xfId="2663"/>
    <cellStyle name="Comma 45" xfId="2664"/>
    <cellStyle name="Comma 46" xfId="2665"/>
    <cellStyle name="Comma 47" xfId="2666"/>
    <cellStyle name="Comma 48" xfId="2667"/>
    <cellStyle name="Comma 49" xfId="2668"/>
    <cellStyle name="Comma 5" xfId="2669"/>
    <cellStyle name="Comma 5 2" xfId="2670"/>
    <cellStyle name="Comma 5 2 2" xfId="2671"/>
    <cellStyle name="Comma 5 2 3" xfId="2672"/>
    <cellStyle name="Comma 5 3" xfId="2673"/>
    <cellStyle name="Comma 50" xfId="2674"/>
    <cellStyle name="Comma 51" xfId="2675"/>
    <cellStyle name="Comma 52" xfId="2676"/>
    <cellStyle name="Comma 53" xfId="2677"/>
    <cellStyle name="Comma 53 2" xfId="2678"/>
    <cellStyle name="Comma 53 5" xfId="2679"/>
    <cellStyle name="Comma 54" xfId="2680"/>
    <cellStyle name="Comma 55" xfId="2681"/>
    <cellStyle name="Comma 56" xfId="2682"/>
    <cellStyle name="Comma 57" xfId="2683"/>
    <cellStyle name="Comma 58" xfId="2684"/>
    <cellStyle name="Comma 59" xfId="2685"/>
    <cellStyle name="Comma 6" xfId="2686"/>
    <cellStyle name="Comma 6 2" xfId="2687"/>
    <cellStyle name="Comma 6 3" xfId="2688"/>
    <cellStyle name="Comma 6 4" xfId="2689"/>
    <cellStyle name="Comma 60" xfId="2690"/>
    <cellStyle name="Comma 61" xfId="2691"/>
    <cellStyle name="Comma 62" xfId="2692"/>
    <cellStyle name="Comma 63" xfId="2693"/>
    <cellStyle name="Comma 64" xfId="2694"/>
    <cellStyle name="Comma 64 2" xfId="2695"/>
    <cellStyle name="Comma 65" xfId="2696"/>
    <cellStyle name="Comma 66" xfId="2697"/>
    <cellStyle name="Comma 67" xfId="2698"/>
    <cellStyle name="Comma 68" xfId="2699"/>
    <cellStyle name="Comma 69" xfId="2700"/>
    <cellStyle name="Comma 7" xfId="2701"/>
    <cellStyle name="Comma 7 2" xfId="2702"/>
    <cellStyle name="Comma 7 2 2" xfId="2703"/>
    <cellStyle name="Comma 7 3" xfId="2704"/>
    <cellStyle name="Comma 7 4" xfId="2705"/>
    <cellStyle name="Comma 70" xfId="2706"/>
    <cellStyle name="Comma 71" xfId="2707"/>
    <cellStyle name="Comma 72" xfId="2708"/>
    <cellStyle name="Comma 73" xfId="2709"/>
    <cellStyle name="Comma 74" xfId="2710"/>
    <cellStyle name="Comma 75" xfId="2711"/>
    <cellStyle name="Comma 76" xfId="2712"/>
    <cellStyle name="Comma 77" xfId="2713"/>
    <cellStyle name="Comma 78" xfId="2714"/>
    <cellStyle name="Comma 79" xfId="2715"/>
    <cellStyle name="Comma 8" xfId="2716"/>
    <cellStyle name="Comma 8 2" xfId="2717"/>
    <cellStyle name="Comma 8 3" xfId="2718"/>
    <cellStyle name="Comma 8 4" xfId="2719"/>
    <cellStyle name="Comma 80" xfId="2720"/>
    <cellStyle name="Comma 81" xfId="2721"/>
    <cellStyle name="Comma 82" xfId="2722"/>
    <cellStyle name="Comma 83" xfId="2723"/>
    <cellStyle name="Comma 84" xfId="2724"/>
    <cellStyle name="Comma 85" xfId="2725"/>
    <cellStyle name="Comma 86" xfId="2726"/>
    <cellStyle name="Comma 87" xfId="2727"/>
    <cellStyle name="Comma 88" xfId="2728"/>
    <cellStyle name="Comma 89" xfId="2729"/>
    <cellStyle name="Comma 9" xfId="2730"/>
    <cellStyle name="Comma 9 2" xfId="2731"/>
    <cellStyle name="Comma 9 2 2" xfId="2732"/>
    <cellStyle name="Comma 9 3" xfId="2733"/>
    <cellStyle name="Comma 9 4" xfId="2734"/>
    <cellStyle name="Comma 90" xfId="2735"/>
    <cellStyle name="Comma 91" xfId="2736"/>
    <cellStyle name="Comma 92" xfId="2737"/>
    <cellStyle name="Comma 93" xfId="2738"/>
    <cellStyle name="Comma 94" xfId="2739"/>
    <cellStyle name="Comma 95" xfId="2740"/>
    <cellStyle name="Comma 96" xfId="2741"/>
    <cellStyle name="Comma 97" xfId="2742"/>
    <cellStyle name="Comma 98" xfId="2743"/>
    <cellStyle name="Comma 99" xfId="2744"/>
    <cellStyle name="comma zerodec" xfId="2745"/>
    <cellStyle name="comma zerodec 2" xfId="2746"/>
    <cellStyle name="comma zerodec 3" xfId="2747"/>
    <cellStyle name="Comma,0" xfId="2748"/>
    <cellStyle name="Comma,0 2" xfId="2749"/>
    <cellStyle name="Comma,1" xfId="2750"/>
    <cellStyle name="Comma,1 2" xfId="2751"/>
    <cellStyle name="Comma,2" xfId="2752"/>
    <cellStyle name="Comma,2 2" xfId="2753"/>
    <cellStyle name="Comma0" xfId="2754"/>
    <cellStyle name="Comma0 2" xfId="2755"/>
    <cellStyle name="Command" xfId="2756"/>
    <cellStyle name="Command 2" xfId="2757"/>
    <cellStyle name="cong" xfId="2758"/>
    <cellStyle name="cong 2" xfId="2759"/>
    <cellStyle name="Copied" xfId="2760"/>
    <cellStyle name="Copied 2" xfId="2761"/>
    <cellStyle name="COST1" xfId="2762"/>
    <cellStyle name="COST1 2" xfId="2763"/>
    <cellStyle name="Co聭ma_Sheet1" xfId="2764"/>
    <cellStyle name="Cࡵrrency_Sheet1_PRODUCTĠ" xfId="2765"/>
    <cellStyle name="CT1" xfId="2766"/>
    <cellStyle name="CT1 2" xfId="2767"/>
    <cellStyle name="CT1 3" xfId="2768"/>
    <cellStyle name="CT2" xfId="2769"/>
    <cellStyle name="CT2 2" xfId="2770"/>
    <cellStyle name="CT2 3" xfId="2771"/>
    <cellStyle name="CT4" xfId="2772"/>
    <cellStyle name="CT4 2" xfId="2773"/>
    <cellStyle name="CT4 3" xfId="2774"/>
    <cellStyle name="CT5" xfId="2775"/>
    <cellStyle name="CT5 2" xfId="2776"/>
    <cellStyle name="CT5 3" xfId="2777"/>
    <cellStyle name="ct7" xfId="2778"/>
    <cellStyle name="ct7 2" xfId="2779"/>
    <cellStyle name="ct7 3" xfId="2780"/>
    <cellStyle name="ct8" xfId="2781"/>
    <cellStyle name="ct8 2" xfId="2782"/>
    <cellStyle name="ct8 3" xfId="2783"/>
    <cellStyle name="cth1" xfId="2784"/>
    <cellStyle name="cth1 2" xfId="2785"/>
    <cellStyle name="cth1 3" xfId="2786"/>
    <cellStyle name="Cthuc" xfId="2787"/>
    <cellStyle name="Cthuc 2" xfId="2788"/>
    <cellStyle name="Cthuc1" xfId="2789"/>
    <cellStyle name="Cthuc1 2" xfId="2790"/>
    <cellStyle name="Currency [00]" xfId="2791"/>
    <cellStyle name="Currency [00] 2" xfId="2792"/>
    <cellStyle name="Currency,0" xfId="2793"/>
    <cellStyle name="Currency,0 2" xfId="2794"/>
    <cellStyle name="Currency,2" xfId="2795"/>
    <cellStyle name="Currency,2 2" xfId="2796"/>
    <cellStyle name="Currency0" xfId="2797"/>
    <cellStyle name="Currency0 2" xfId="2798"/>
    <cellStyle name="Currency1" xfId="2799"/>
    <cellStyle name="Currency1 2" xfId="2800"/>
    <cellStyle name="Currency1 3" xfId="2801"/>
    <cellStyle name="d" xfId="2802"/>
    <cellStyle name="d 2" xfId="2803"/>
    <cellStyle name="d%" xfId="2804"/>
    <cellStyle name="d% 2" xfId="2805"/>
    <cellStyle name="d% 3" xfId="2806"/>
    <cellStyle name="D1" xfId="2807"/>
    <cellStyle name="D1 2" xfId="2808"/>
    <cellStyle name="D1 2 2" xfId="2809"/>
    <cellStyle name="D1 3" xfId="2810"/>
    <cellStyle name="Dan" xfId="2811"/>
    <cellStyle name="Dan 2" xfId="2812"/>
    <cellStyle name="Dan 3" xfId="2813"/>
    <cellStyle name="Date" xfId="2814"/>
    <cellStyle name="Date 2" xfId="2815"/>
    <cellStyle name="Date Short" xfId="2816"/>
    <cellStyle name="Date Short 2" xfId="2817"/>
    <cellStyle name="Date Short 2 2" xfId="2818"/>
    <cellStyle name="Date Short 3" xfId="2819"/>
    <cellStyle name="Date_Báo cáo 2005 theo Văn phòng của A. Quang" xfId="2820"/>
    <cellStyle name="DAUDE" xfId="2821"/>
    <cellStyle name="DAUDE 2" xfId="2822"/>
    <cellStyle name="dd-m" xfId="2823"/>
    <cellStyle name="dd-m 2" xfId="2824"/>
    <cellStyle name="dd-m 2 2" xfId="2825"/>
    <cellStyle name="dd-m 3" xfId="2826"/>
    <cellStyle name="dd-mm" xfId="2827"/>
    <cellStyle name="dd-mm 2" xfId="2828"/>
    <cellStyle name="dd-mm 2 2" xfId="2829"/>
    <cellStyle name="dd-mm 3" xfId="2830"/>
    <cellStyle name="ddmmyy" xfId="2831"/>
    <cellStyle name="DELTA" xfId="2832"/>
    <cellStyle name="DELTA 2" xfId="2833"/>
    <cellStyle name="Dezimal [0]_35ERI8T2gbIEMixb4v26icuOo" xfId="2834"/>
    <cellStyle name="Dezimal_35ERI8T2gbIEMixb4v26icuOo" xfId="2835"/>
    <cellStyle name="Dg" xfId="2836"/>
    <cellStyle name="Dg 2" xfId="2837"/>
    <cellStyle name="Dg 3" xfId="2838"/>
    <cellStyle name="Dgia" xfId="2839"/>
    <cellStyle name="Dgia 2" xfId="2840"/>
    <cellStyle name="Dollar (zero dec)" xfId="2841"/>
    <cellStyle name="Dollar (zero dec) 2" xfId="2842"/>
    <cellStyle name="Dollar (zero dec) 3" xfId="2843"/>
    <cellStyle name="Don gia" xfId="2844"/>
    <cellStyle name="Don gia 2" xfId="2845"/>
    <cellStyle name="Dziesi?tny [0]_Invoices2001Slovakia" xfId="2846"/>
    <cellStyle name="Dziesi?tny_Invoices2001Slovakia" xfId="2847"/>
    <cellStyle name="Dziesietny [0]_Invoices2001Slovakia" xfId="2848"/>
    <cellStyle name="Dziesiętny [0]_Invoices2001Slovakia" xfId="2849"/>
    <cellStyle name="Dziesietny [0]_Invoices2001Slovakia 2" xfId="2850"/>
    <cellStyle name="Dziesiętny [0]_Invoices2001Slovakia 2" xfId="2851"/>
    <cellStyle name="Dziesietny [0]_Invoices2001Slovakia 3" xfId="2852"/>
    <cellStyle name="Dziesiętny [0]_Invoices2001Slovakia 3" xfId="2853"/>
    <cellStyle name="Dziesietny [0]_Invoices2001Slovakia 4" xfId="2854"/>
    <cellStyle name="Dziesiętny [0]_Invoices2001Slovakia 4" xfId="2855"/>
    <cellStyle name="Dziesietny [0]_Invoices2001Slovakia 5" xfId="2856"/>
    <cellStyle name="Dziesiętny [0]_Invoices2001Slovakia 5" xfId="2857"/>
    <cellStyle name="Dziesietny [0]_Invoices2001Slovakia_01_Nha so 1_Dien" xfId="2858"/>
    <cellStyle name="Dziesiętny [0]_Invoices2001Slovakia_01_Nha so 1_Dien" xfId="2859"/>
    <cellStyle name="Dziesietny [0]_Invoices2001Slovakia_01_Nha so 1_Dien 2" xfId="2860"/>
    <cellStyle name="Dziesiętny [0]_Invoices2001Slovakia_01_Nha so 1_Dien 2" xfId="2861"/>
    <cellStyle name="Dziesietny [0]_Invoices2001Slovakia_01_Nha so 1_Dien 3" xfId="2862"/>
    <cellStyle name="Dziesiętny [0]_Invoices2001Slovakia_01_Nha so 1_Dien 3" xfId="2863"/>
    <cellStyle name="Dziesietny [0]_Invoices2001Slovakia_01_Nha so 1_Dien 4" xfId="2864"/>
    <cellStyle name="Dziesiętny [0]_Invoices2001Slovakia_01_Nha so 1_Dien 4" xfId="2865"/>
    <cellStyle name="Dziesietny [0]_Invoices2001Slovakia_01_Nha so 1_Dien 5" xfId="2866"/>
    <cellStyle name="Dziesiętny [0]_Invoices2001Slovakia_01_Nha so 1_Dien 5" xfId="2867"/>
    <cellStyle name="Dziesietny [0]_Invoices2001Slovakia_01_Nha so 1_Dien_bieu ke hoach dau thau" xfId="2868"/>
    <cellStyle name="Dziesiętny [0]_Invoices2001Slovakia_01_Nha so 1_Dien_bieu ke hoach dau thau" xfId="2869"/>
    <cellStyle name="Dziesietny [0]_Invoices2001Slovakia_01_Nha so 1_Dien_bieu ke hoach dau thau 2" xfId="2870"/>
    <cellStyle name="Dziesiętny [0]_Invoices2001Slovakia_01_Nha so 1_Dien_bieu ke hoach dau thau 2" xfId="2871"/>
    <cellStyle name="Dziesietny [0]_Invoices2001Slovakia_01_Nha so 1_Dien_bieu ke hoach dau thau 2 2" xfId="2872"/>
    <cellStyle name="Dziesiętny [0]_Invoices2001Slovakia_01_Nha so 1_Dien_bieu ke hoach dau thau 2 2" xfId="2873"/>
    <cellStyle name="Dziesietny [0]_Invoices2001Slovakia_01_Nha so 1_Dien_bieu ke hoach dau thau 3" xfId="2874"/>
    <cellStyle name="Dziesiętny [0]_Invoices2001Slovakia_01_Nha so 1_Dien_bieu ke hoach dau thau 3" xfId="2875"/>
    <cellStyle name="Dziesietny [0]_Invoices2001Slovakia_01_Nha so 1_Dien_bieu ke hoach dau thau 3 2" xfId="2876"/>
    <cellStyle name="Dziesiętny [0]_Invoices2001Slovakia_01_Nha so 1_Dien_bieu ke hoach dau thau 3 2" xfId="2877"/>
    <cellStyle name="Dziesietny [0]_Invoices2001Slovakia_01_Nha so 1_Dien_bieu ke hoach dau thau 4" xfId="2878"/>
    <cellStyle name="Dziesiętny [0]_Invoices2001Slovakia_01_Nha so 1_Dien_bieu ke hoach dau thau 4" xfId="2879"/>
    <cellStyle name="Dziesietny [0]_Invoices2001Slovakia_01_Nha so 1_Dien_bieu ke hoach dau thau 5" xfId="2880"/>
    <cellStyle name="Dziesiętny [0]_Invoices2001Slovakia_01_Nha so 1_Dien_bieu ke hoach dau thau 5" xfId="2881"/>
    <cellStyle name="Dziesietny [0]_Invoices2001Slovakia_01_Nha so 1_Dien_bieu ke hoach dau thau truong mam non SKH" xfId="2882"/>
    <cellStyle name="Dziesiętny [0]_Invoices2001Slovakia_01_Nha so 1_Dien_bieu ke hoach dau thau truong mam non SKH" xfId="2883"/>
    <cellStyle name="Dziesietny [0]_Invoices2001Slovakia_01_Nha so 1_Dien_bieu ke hoach dau thau truong mam non SKH 2" xfId="2884"/>
    <cellStyle name="Dziesiętny [0]_Invoices2001Slovakia_01_Nha so 1_Dien_bieu ke hoach dau thau truong mam non SKH 2" xfId="2885"/>
    <cellStyle name="Dziesietny [0]_Invoices2001Slovakia_01_Nha so 1_Dien_bieu ke hoach dau thau truong mam non SKH 2 2" xfId="2886"/>
    <cellStyle name="Dziesiętny [0]_Invoices2001Slovakia_01_Nha so 1_Dien_bieu ke hoach dau thau truong mam non SKH 2 2" xfId="2887"/>
    <cellStyle name="Dziesietny [0]_Invoices2001Slovakia_01_Nha so 1_Dien_bieu ke hoach dau thau truong mam non SKH 3" xfId="2888"/>
    <cellStyle name="Dziesiętny [0]_Invoices2001Slovakia_01_Nha so 1_Dien_bieu ke hoach dau thau truong mam non SKH 3" xfId="2889"/>
    <cellStyle name="Dziesietny [0]_Invoices2001Slovakia_01_Nha so 1_Dien_bieu ke hoach dau thau truong mam non SKH 3 2" xfId="2890"/>
    <cellStyle name="Dziesiętny [0]_Invoices2001Slovakia_01_Nha so 1_Dien_bieu ke hoach dau thau truong mam non SKH 3 2" xfId="2891"/>
    <cellStyle name="Dziesietny [0]_Invoices2001Slovakia_01_Nha so 1_Dien_bieu ke hoach dau thau truong mam non SKH 4" xfId="2892"/>
    <cellStyle name="Dziesiętny [0]_Invoices2001Slovakia_01_Nha so 1_Dien_bieu ke hoach dau thau truong mam non SKH 4" xfId="2893"/>
    <cellStyle name="Dziesietny [0]_Invoices2001Slovakia_01_Nha so 1_Dien_bieu ke hoach dau thau truong mam non SKH 5" xfId="2894"/>
    <cellStyle name="Dziesiętny [0]_Invoices2001Slovakia_01_Nha so 1_Dien_bieu ke hoach dau thau truong mam non SKH 5" xfId="2895"/>
    <cellStyle name="Dziesietny [0]_Invoices2001Slovakia_01_Nha so 1_Dien_bieu tong hop lai kh von 2011 gui phong TH-KTDN" xfId="2896"/>
    <cellStyle name="Dziesiętny [0]_Invoices2001Slovakia_01_Nha so 1_Dien_bieu tong hop lai kh von 2011 gui phong TH-KTDN" xfId="2897"/>
    <cellStyle name="Dziesietny [0]_Invoices2001Slovakia_01_Nha so 1_Dien_bieu tong hop lai kh von 2011 gui phong TH-KTDN 2" xfId="2898"/>
    <cellStyle name="Dziesiętny [0]_Invoices2001Slovakia_01_Nha so 1_Dien_bieu tong hop lai kh von 2011 gui phong TH-KTDN 2" xfId="2899"/>
    <cellStyle name="Dziesietny [0]_Invoices2001Slovakia_01_Nha so 1_Dien_bieu tong hop lai kh von 2011 gui phong TH-KTDN 2 2" xfId="2900"/>
    <cellStyle name="Dziesiętny [0]_Invoices2001Slovakia_01_Nha so 1_Dien_bieu tong hop lai kh von 2011 gui phong TH-KTDN 2 2" xfId="2901"/>
    <cellStyle name="Dziesietny [0]_Invoices2001Slovakia_01_Nha so 1_Dien_bieu tong hop lai kh von 2011 gui phong TH-KTDN 3" xfId="2902"/>
    <cellStyle name="Dziesiętny [0]_Invoices2001Slovakia_01_Nha so 1_Dien_bieu tong hop lai kh von 2011 gui phong TH-KTDN 3" xfId="2903"/>
    <cellStyle name="Dziesietny [0]_Invoices2001Slovakia_01_Nha so 1_Dien_bieu tong hop lai kh von 2011 gui phong TH-KTDN 3 2" xfId="2904"/>
    <cellStyle name="Dziesiętny [0]_Invoices2001Slovakia_01_Nha so 1_Dien_bieu tong hop lai kh von 2011 gui phong TH-KTDN 3 2" xfId="2905"/>
    <cellStyle name="Dziesietny [0]_Invoices2001Slovakia_01_Nha so 1_Dien_bieu tong hop lai kh von 2011 gui phong TH-KTDN 4" xfId="2906"/>
    <cellStyle name="Dziesiętny [0]_Invoices2001Slovakia_01_Nha so 1_Dien_bieu tong hop lai kh von 2011 gui phong TH-KTDN 4" xfId="2907"/>
    <cellStyle name="Dziesietny [0]_Invoices2001Slovakia_01_Nha so 1_Dien_bieu tong hop lai kh von 2011 gui phong TH-KTDN_BIEU KE HOACH  2015 (KTN 6.11 sua)" xfId="2908"/>
    <cellStyle name="Dziesiętny [0]_Invoices2001Slovakia_01_Nha so 1_Dien_bieu tong hop lai kh von 2011 gui phong TH-KTDN_BIEU KE HOACH  2015 (KTN 6.11 sua)" xfId="2909"/>
    <cellStyle name="Dziesietny [0]_Invoices2001Slovakia_01_Nha so 1_Dien_Book1" xfId="2910"/>
    <cellStyle name="Dziesiętny [0]_Invoices2001Slovakia_01_Nha so 1_Dien_Book1" xfId="2911"/>
    <cellStyle name="Dziesietny [0]_Invoices2001Slovakia_01_Nha so 1_Dien_Book1 2" xfId="2912"/>
    <cellStyle name="Dziesiętny [0]_Invoices2001Slovakia_01_Nha so 1_Dien_Book1 2" xfId="2913"/>
    <cellStyle name="Dziesietny [0]_Invoices2001Slovakia_01_Nha so 1_Dien_Book1 2 2" xfId="2914"/>
    <cellStyle name="Dziesiętny [0]_Invoices2001Slovakia_01_Nha so 1_Dien_Book1 2 2" xfId="2915"/>
    <cellStyle name="Dziesietny [0]_Invoices2001Slovakia_01_Nha so 1_Dien_Book1 3" xfId="2916"/>
    <cellStyle name="Dziesiętny [0]_Invoices2001Slovakia_01_Nha so 1_Dien_Book1 3" xfId="2917"/>
    <cellStyle name="Dziesietny [0]_Invoices2001Slovakia_01_Nha so 1_Dien_Book1 3 2" xfId="2918"/>
    <cellStyle name="Dziesiętny [0]_Invoices2001Slovakia_01_Nha so 1_Dien_Book1 3 2" xfId="2919"/>
    <cellStyle name="Dziesietny [0]_Invoices2001Slovakia_01_Nha so 1_Dien_Book1 4" xfId="2920"/>
    <cellStyle name="Dziesiętny [0]_Invoices2001Slovakia_01_Nha so 1_Dien_Book1 4" xfId="2921"/>
    <cellStyle name="Dziesietny [0]_Invoices2001Slovakia_01_Nha so 1_Dien_Book1 5" xfId="2922"/>
    <cellStyle name="Dziesiętny [0]_Invoices2001Slovakia_01_Nha so 1_Dien_Book1 5" xfId="2923"/>
    <cellStyle name="Dziesietny [0]_Invoices2001Slovakia_01_Nha so 1_Dien_Book1_Ke hoach 2010 (theo doi 11-8-2010)" xfId="2924"/>
    <cellStyle name="Dziesiętny [0]_Invoices2001Slovakia_01_Nha so 1_Dien_Book1_Ke hoach 2010 (theo doi 11-8-2010)" xfId="2925"/>
    <cellStyle name="Dziesietny [0]_Invoices2001Slovakia_01_Nha so 1_Dien_Book1_Ke hoach 2010 (theo doi 11-8-2010) 2" xfId="2926"/>
    <cellStyle name="Dziesiętny [0]_Invoices2001Slovakia_01_Nha so 1_Dien_Book1_Ke hoach 2010 (theo doi 11-8-2010) 2" xfId="2927"/>
    <cellStyle name="Dziesietny [0]_Invoices2001Slovakia_01_Nha so 1_Dien_Book1_Ke hoach 2010 (theo doi 11-8-2010) 2 2" xfId="2928"/>
    <cellStyle name="Dziesiętny [0]_Invoices2001Slovakia_01_Nha so 1_Dien_Book1_Ke hoach 2010 (theo doi 11-8-2010) 2 2" xfId="2929"/>
    <cellStyle name="Dziesietny [0]_Invoices2001Slovakia_01_Nha so 1_Dien_Book1_Ke hoach 2010 (theo doi 11-8-2010) 3" xfId="2930"/>
    <cellStyle name="Dziesiętny [0]_Invoices2001Slovakia_01_Nha so 1_Dien_Book1_Ke hoach 2010 (theo doi 11-8-2010) 3" xfId="2931"/>
    <cellStyle name="Dziesietny [0]_Invoices2001Slovakia_01_Nha so 1_Dien_Book1_Ke hoach 2010 (theo doi 11-8-2010) 3 2" xfId="2932"/>
    <cellStyle name="Dziesiętny [0]_Invoices2001Slovakia_01_Nha so 1_Dien_Book1_Ke hoach 2010 (theo doi 11-8-2010) 3 2" xfId="2933"/>
    <cellStyle name="Dziesietny [0]_Invoices2001Slovakia_01_Nha so 1_Dien_Book1_Ke hoach 2010 (theo doi 11-8-2010) 4" xfId="2934"/>
    <cellStyle name="Dziesiętny [0]_Invoices2001Slovakia_01_Nha so 1_Dien_Book1_Ke hoach 2010 (theo doi 11-8-2010) 4" xfId="2935"/>
    <cellStyle name="Dziesietny [0]_Invoices2001Slovakia_01_Nha so 1_Dien_Book1_Ke hoach 2010 (theo doi 11-8-2010)_BIEU KE HOACH  2015 (KTN 6.11 sua)" xfId="2936"/>
    <cellStyle name="Dziesiętny [0]_Invoices2001Slovakia_01_Nha so 1_Dien_Book1_Ke hoach 2010 (theo doi 11-8-2010)_BIEU KE HOACH  2015 (KTN 6.11 sua)" xfId="2937"/>
    <cellStyle name="Dziesietny [0]_Invoices2001Slovakia_01_Nha so 1_Dien_Book1_ke hoach dau thau 30-6-2010" xfId="2938"/>
    <cellStyle name="Dziesiętny [0]_Invoices2001Slovakia_01_Nha so 1_Dien_Book1_ke hoach dau thau 30-6-2010" xfId="2939"/>
    <cellStyle name="Dziesietny [0]_Invoices2001Slovakia_01_Nha so 1_Dien_Book1_ke hoach dau thau 30-6-2010 2" xfId="2940"/>
    <cellStyle name="Dziesiętny [0]_Invoices2001Slovakia_01_Nha so 1_Dien_Book1_ke hoach dau thau 30-6-2010 2" xfId="2941"/>
    <cellStyle name="Dziesietny [0]_Invoices2001Slovakia_01_Nha so 1_Dien_Book1_ke hoach dau thau 30-6-2010 2 2" xfId="2942"/>
    <cellStyle name="Dziesiętny [0]_Invoices2001Slovakia_01_Nha so 1_Dien_Book1_ke hoach dau thau 30-6-2010 2 2" xfId="2943"/>
    <cellStyle name="Dziesietny [0]_Invoices2001Slovakia_01_Nha so 1_Dien_Book1_ke hoach dau thau 30-6-2010 3" xfId="2944"/>
    <cellStyle name="Dziesiętny [0]_Invoices2001Slovakia_01_Nha so 1_Dien_Book1_ke hoach dau thau 30-6-2010 3" xfId="2945"/>
    <cellStyle name="Dziesietny [0]_Invoices2001Slovakia_01_Nha so 1_Dien_Book1_ke hoach dau thau 30-6-2010 3 2" xfId="2946"/>
    <cellStyle name="Dziesiętny [0]_Invoices2001Slovakia_01_Nha so 1_Dien_Book1_ke hoach dau thau 30-6-2010 3 2" xfId="2947"/>
    <cellStyle name="Dziesietny [0]_Invoices2001Slovakia_01_Nha so 1_Dien_Book1_ke hoach dau thau 30-6-2010 4" xfId="2948"/>
    <cellStyle name="Dziesiętny [0]_Invoices2001Slovakia_01_Nha so 1_Dien_Book1_ke hoach dau thau 30-6-2010 4" xfId="2949"/>
    <cellStyle name="Dziesietny [0]_Invoices2001Slovakia_01_Nha so 1_Dien_Book1_ke hoach dau thau 30-6-2010_BIEU KE HOACH  2015 (KTN 6.11 sua)" xfId="2950"/>
    <cellStyle name="Dziesiętny [0]_Invoices2001Slovakia_01_Nha so 1_Dien_Book1_ke hoach dau thau 30-6-2010_BIEU KE HOACH  2015 (KTN 6.11 sua)" xfId="2951"/>
    <cellStyle name="Dziesietny [0]_Invoices2001Slovakia_01_Nha so 1_Dien_Copy of KH PHAN BO VON ĐỐI ỨNG NAM 2011 (30 TY phuong án gop WB)" xfId="2952"/>
    <cellStyle name="Dziesiętny [0]_Invoices2001Slovakia_01_Nha so 1_Dien_Copy of KH PHAN BO VON ĐỐI ỨNG NAM 2011 (30 TY phuong án gop WB)" xfId="2953"/>
    <cellStyle name="Dziesietny [0]_Invoices2001Slovakia_01_Nha so 1_Dien_Copy of KH PHAN BO VON ĐỐI ỨNG NAM 2011 (30 TY phuong án gop WB) 2" xfId="2954"/>
    <cellStyle name="Dziesiętny [0]_Invoices2001Slovakia_01_Nha so 1_Dien_Copy of KH PHAN BO VON ĐỐI ỨNG NAM 2011 (30 TY phuong án gop WB) 2" xfId="2955"/>
    <cellStyle name="Dziesietny [0]_Invoices2001Slovakia_01_Nha so 1_Dien_Copy of KH PHAN BO VON ĐỐI ỨNG NAM 2011 (30 TY phuong án gop WB) 2 2" xfId="2956"/>
    <cellStyle name="Dziesiętny [0]_Invoices2001Slovakia_01_Nha so 1_Dien_Copy of KH PHAN BO VON ĐỐI ỨNG NAM 2011 (30 TY phuong án gop WB) 2 2" xfId="2957"/>
    <cellStyle name="Dziesietny [0]_Invoices2001Slovakia_01_Nha so 1_Dien_Copy of KH PHAN BO VON ĐỐI ỨNG NAM 2011 (30 TY phuong án gop WB) 3" xfId="2958"/>
    <cellStyle name="Dziesiętny [0]_Invoices2001Slovakia_01_Nha so 1_Dien_Copy of KH PHAN BO VON ĐỐI ỨNG NAM 2011 (30 TY phuong án gop WB) 3" xfId="2959"/>
    <cellStyle name="Dziesietny [0]_Invoices2001Slovakia_01_Nha so 1_Dien_Copy of KH PHAN BO VON ĐỐI ỨNG NAM 2011 (30 TY phuong án gop WB) 3 2" xfId="2960"/>
    <cellStyle name="Dziesiętny [0]_Invoices2001Slovakia_01_Nha so 1_Dien_Copy of KH PHAN BO VON ĐỐI ỨNG NAM 2011 (30 TY phuong án gop WB) 3 2" xfId="2961"/>
    <cellStyle name="Dziesietny [0]_Invoices2001Slovakia_01_Nha so 1_Dien_Copy of KH PHAN BO VON ĐỐI ỨNG NAM 2011 (30 TY phuong án gop WB) 4" xfId="2962"/>
    <cellStyle name="Dziesiętny [0]_Invoices2001Slovakia_01_Nha so 1_Dien_Copy of KH PHAN BO VON ĐỐI ỨNG NAM 2011 (30 TY phuong án gop WB) 4" xfId="2963"/>
    <cellStyle name="Dziesietny [0]_Invoices2001Slovakia_01_Nha so 1_Dien_Copy of KH PHAN BO VON ĐỐI ỨNG NAM 2011 (30 TY phuong án gop WB)_BIEU KE HOACH  2015 (KTN 6.11 sua)" xfId="2964"/>
    <cellStyle name="Dziesiętny [0]_Invoices2001Slovakia_01_Nha so 1_Dien_Copy of KH PHAN BO VON ĐỐI ỨNG NAM 2011 (30 TY phuong án gop WB)_BIEU KE HOACH  2015 (KTN 6.11 sua)" xfId="2965"/>
    <cellStyle name="Dziesietny [0]_Invoices2001Slovakia_01_Nha so 1_Dien_DTTD chieng chan Tham lai 29-9-2009" xfId="2966"/>
    <cellStyle name="Dziesiętny [0]_Invoices2001Slovakia_01_Nha so 1_Dien_DTTD chieng chan Tham lai 29-9-2009" xfId="2967"/>
    <cellStyle name="Dziesietny [0]_Invoices2001Slovakia_01_Nha so 1_Dien_DTTD chieng chan Tham lai 29-9-2009 2" xfId="2968"/>
    <cellStyle name="Dziesiętny [0]_Invoices2001Slovakia_01_Nha so 1_Dien_DTTD chieng chan Tham lai 29-9-2009 2" xfId="2969"/>
    <cellStyle name="Dziesietny [0]_Invoices2001Slovakia_01_Nha so 1_Dien_DTTD chieng chan Tham lai 29-9-2009 2 2" xfId="2970"/>
    <cellStyle name="Dziesiętny [0]_Invoices2001Slovakia_01_Nha so 1_Dien_DTTD chieng chan Tham lai 29-9-2009 2 2" xfId="2971"/>
    <cellStyle name="Dziesietny [0]_Invoices2001Slovakia_01_Nha so 1_Dien_DTTD chieng chan Tham lai 29-9-2009 3" xfId="2972"/>
    <cellStyle name="Dziesiętny [0]_Invoices2001Slovakia_01_Nha so 1_Dien_DTTD chieng chan Tham lai 29-9-2009 3" xfId="2973"/>
    <cellStyle name="Dziesietny [0]_Invoices2001Slovakia_01_Nha so 1_Dien_DTTD chieng chan Tham lai 29-9-2009 3 2" xfId="2974"/>
    <cellStyle name="Dziesiętny [0]_Invoices2001Slovakia_01_Nha so 1_Dien_DTTD chieng chan Tham lai 29-9-2009 3 2" xfId="2975"/>
    <cellStyle name="Dziesietny [0]_Invoices2001Slovakia_01_Nha so 1_Dien_DTTD chieng chan Tham lai 29-9-2009 4" xfId="2976"/>
    <cellStyle name="Dziesiętny [0]_Invoices2001Slovakia_01_Nha so 1_Dien_DTTD chieng chan Tham lai 29-9-2009 4" xfId="2977"/>
    <cellStyle name="Dziesietny [0]_Invoices2001Slovakia_01_Nha so 1_Dien_DTTD chieng chan Tham lai 29-9-2009_BIEU KE HOACH  2015 (KTN 6.11 sua)" xfId="2978"/>
    <cellStyle name="Dziesiętny [0]_Invoices2001Slovakia_01_Nha so 1_Dien_DTTD chieng chan Tham lai 29-9-2009_BIEU KE HOACH  2015 (KTN 6.11 sua)" xfId="2979"/>
    <cellStyle name="Dziesietny [0]_Invoices2001Slovakia_01_Nha so 1_Dien_Du toan nuoc San Thang (GD2)" xfId="2980"/>
    <cellStyle name="Dziesiętny [0]_Invoices2001Slovakia_01_Nha so 1_Dien_Du toan nuoc San Thang (GD2)" xfId="2981"/>
    <cellStyle name="Dziesietny [0]_Invoices2001Slovakia_01_Nha so 1_Dien_Du toan nuoc San Thang (GD2) 2" xfId="2982"/>
    <cellStyle name="Dziesiętny [0]_Invoices2001Slovakia_01_Nha so 1_Dien_Du toan nuoc San Thang (GD2) 2" xfId="2983"/>
    <cellStyle name="Dziesietny [0]_Invoices2001Slovakia_01_Nha so 1_Dien_Du toan nuoc San Thang (GD2) 2 2" xfId="2984"/>
    <cellStyle name="Dziesiętny [0]_Invoices2001Slovakia_01_Nha so 1_Dien_Du toan nuoc San Thang (GD2) 2 2" xfId="2985"/>
    <cellStyle name="Dziesietny [0]_Invoices2001Slovakia_01_Nha so 1_Dien_Du toan nuoc San Thang (GD2) 3" xfId="2986"/>
    <cellStyle name="Dziesiętny [0]_Invoices2001Slovakia_01_Nha so 1_Dien_Du toan nuoc San Thang (GD2) 3" xfId="2987"/>
    <cellStyle name="Dziesietny [0]_Invoices2001Slovakia_01_Nha so 1_Dien_Du toan nuoc San Thang (GD2) 3 2" xfId="2988"/>
    <cellStyle name="Dziesiętny [0]_Invoices2001Slovakia_01_Nha so 1_Dien_Du toan nuoc San Thang (GD2) 3 2" xfId="2989"/>
    <cellStyle name="Dziesietny [0]_Invoices2001Slovakia_01_Nha so 1_Dien_Du toan nuoc San Thang (GD2) 4" xfId="2990"/>
    <cellStyle name="Dziesiętny [0]_Invoices2001Slovakia_01_Nha so 1_Dien_Du toan nuoc San Thang (GD2) 4" xfId="2991"/>
    <cellStyle name="Dziesietny [0]_Invoices2001Slovakia_01_Nha so 1_Dien_Du toan nuoc San Thang (GD2) 5" xfId="2992"/>
    <cellStyle name="Dziesiętny [0]_Invoices2001Slovakia_01_Nha so 1_Dien_Du toan nuoc San Thang (GD2) 5" xfId="2993"/>
    <cellStyle name="Dziesietny [0]_Invoices2001Slovakia_01_Nha so 1_Dien_Ke hoach 2010 (theo doi 11-8-2010)" xfId="2994"/>
    <cellStyle name="Dziesiętny [0]_Invoices2001Slovakia_01_Nha so 1_Dien_Ke hoach 2010 (theo doi 11-8-2010)" xfId="2995"/>
    <cellStyle name="Dziesietny [0]_Invoices2001Slovakia_01_Nha so 1_Dien_Ke hoach 2010 (theo doi 11-8-2010) 2" xfId="2996"/>
    <cellStyle name="Dziesiętny [0]_Invoices2001Slovakia_01_Nha so 1_Dien_Ke hoach 2010 (theo doi 11-8-2010) 2" xfId="2997"/>
    <cellStyle name="Dziesietny [0]_Invoices2001Slovakia_01_Nha so 1_Dien_Ke hoach 2010 (theo doi 11-8-2010) 2 2" xfId="2998"/>
    <cellStyle name="Dziesiętny [0]_Invoices2001Slovakia_01_Nha so 1_Dien_Ke hoach 2010 (theo doi 11-8-2010) 2 2" xfId="2999"/>
    <cellStyle name="Dziesietny [0]_Invoices2001Slovakia_01_Nha so 1_Dien_Ke hoach 2010 (theo doi 11-8-2010) 3" xfId="3000"/>
    <cellStyle name="Dziesiętny [0]_Invoices2001Slovakia_01_Nha so 1_Dien_Ke hoach 2010 (theo doi 11-8-2010) 3" xfId="3001"/>
    <cellStyle name="Dziesietny [0]_Invoices2001Slovakia_01_Nha so 1_Dien_Ke hoach 2010 (theo doi 11-8-2010) 3 2" xfId="3002"/>
    <cellStyle name="Dziesiętny [0]_Invoices2001Slovakia_01_Nha so 1_Dien_Ke hoach 2010 (theo doi 11-8-2010) 3 2" xfId="3003"/>
    <cellStyle name="Dziesietny [0]_Invoices2001Slovakia_01_Nha so 1_Dien_Ke hoach 2010 (theo doi 11-8-2010) 4" xfId="3004"/>
    <cellStyle name="Dziesiętny [0]_Invoices2001Slovakia_01_Nha so 1_Dien_Ke hoach 2010 (theo doi 11-8-2010) 4" xfId="3005"/>
    <cellStyle name="Dziesietny [0]_Invoices2001Slovakia_01_Nha so 1_Dien_Ke hoach 2010 (theo doi 11-8-2010) 5" xfId="3006"/>
    <cellStyle name="Dziesiętny [0]_Invoices2001Slovakia_01_Nha so 1_Dien_Ke hoach 2010 (theo doi 11-8-2010) 5" xfId="3007"/>
    <cellStyle name="Dziesietny [0]_Invoices2001Slovakia_01_Nha so 1_Dien_ke hoach dau thau 30-6-2010" xfId="3008"/>
    <cellStyle name="Dziesiętny [0]_Invoices2001Slovakia_01_Nha so 1_Dien_ke hoach dau thau 30-6-2010" xfId="3009"/>
    <cellStyle name="Dziesietny [0]_Invoices2001Slovakia_01_Nha so 1_Dien_ke hoach dau thau 30-6-2010 2" xfId="3010"/>
    <cellStyle name="Dziesiętny [0]_Invoices2001Slovakia_01_Nha so 1_Dien_ke hoach dau thau 30-6-2010 2" xfId="3011"/>
    <cellStyle name="Dziesietny [0]_Invoices2001Slovakia_01_Nha so 1_Dien_ke hoach dau thau 30-6-2010 2 2" xfId="3012"/>
    <cellStyle name="Dziesiętny [0]_Invoices2001Slovakia_01_Nha so 1_Dien_ke hoach dau thau 30-6-2010 2 2" xfId="3013"/>
    <cellStyle name="Dziesietny [0]_Invoices2001Slovakia_01_Nha so 1_Dien_ke hoach dau thau 30-6-2010 3" xfId="3014"/>
    <cellStyle name="Dziesiętny [0]_Invoices2001Slovakia_01_Nha so 1_Dien_ke hoach dau thau 30-6-2010 3" xfId="3015"/>
    <cellStyle name="Dziesietny [0]_Invoices2001Slovakia_01_Nha so 1_Dien_ke hoach dau thau 30-6-2010 3 2" xfId="3016"/>
    <cellStyle name="Dziesiętny [0]_Invoices2001Slovakia_01_Nha so 1_Dien_ke hoach dau thau 30-6-2010 3 2" xfId="3017"/>
    <cellStyle name="Dziesietny [0]_Invoices2001Slovakia_01_Nha so 1_Dien_ke hoach dau thau 30-6-2010 4" xfId="3018"/>
    <cellStyle name="Dziesiętny [0]_Invoices2001Slovakia_01_Nha so 1_Dien_ke hoach dau thau 30-6-2010 4" xfId="3019"/>
    <cellStyle name="Dziesietny [0]_Invoices2001Slovakia_01_Nha so 1_Dien_ke hoach dau thau 30-6-2010 5" xfId="3020"/>
    <cellStyle name="Dziesiętny [0]_Invoices2001Slovakia_01_Nha so 1_Dien_ke hoach dau thau 30-6-2010 5" xfId="3021"/>
    <cellStyle name="Dziesietny [0]_Invoices2001Slovakia_01_Nha so 1_Dien_KH Von 2012 gui BKH 1" xfId="3022"/>
    <cellStyle name="Dziesiętny [0]_Invoices2001Slovakia_01_Nha so 1_Dien_KH Von 2012 gui BKH 1" xfId="3023"/>
    <cellStyle name="Dziesietny [0]_Invoices2001Slovakia_01_Nha so 1_Dien_KH Von 2012 gui BKH 1 2" xfId="3024"/>
    <cellStyle name="Dziesiętny [0]_Invoices2001Slovakia_01_Nha so 1_Dien_KH Von 2012 gui BKH 1 2" xfId="3025"/>
    <cellStyle name="Dziesietny [0]_Invoices2001Slovakia_01_Nha so 1_Dien_KH Von 2012 gui BKH 1 2 2" xfId="3026"/>
    <cellStyle name="Dziesiętny [0]_Invoices2001Slovakia_01_Nha so 1_Dien_KH Von 2012 gui BKH 1 2 2" xfId="3027"/>
    <cellStyle name="Dziesietny [0]_Invoices2001Slovakia_01_Nha so 1_Dien_KH Von 2012 gui BKH 1 3" xfId="3028"/>
    <cellStyle name="Dziesiętny [0]_Invoices2001Slovakia_01_Nha so 1_Dien_KH Von 2012 gui BKH 1 3" xfId="3029"/>
    <cellStyle name="Dziesietny [0]_Invoices2001Slovakia_01_Nha so 1_Dien_KH Von 2012 gui BKH 1 3 2" xfId="3030"/>
    <cellStyle name="Dziesiętny [0]_Invoices2001Slovakia_01_Nha so 1_Dien_KH Von 2012 gui BKH 1 3 2" xfId="3031"/>
    <cellStyle name="Dziesietny [0]_Invoices2001Slovakia_01_Nha so 1_Dien_KH Von 2012 gui BKH 1 4" xfId="3032"/>
    <cellStyle name="Dziesiętny [0]_Invoices2001Slovakia_01_Nha so 1_Dien_KH Von 2012 gui BKH 1 4" xfId="3033"/>
    <cellStyle name="Dziesietny [0]_Invoices2001Slovakia_01_Nha so 1_Dien_KH Von 2012 gui BKH 1_BIEU KE HOACH  2015 (KTN 6.11 sua)" xfId="3034"/>
    <cellStyle name="Dziesiętny [0]_Invoices2001Slovakia_01_Nha so 1_Dien_KH Von 2012 gui BKH 1_BIEU KE HOACH  2015 (KTN 6.11 sua)" xfId="3035"/>
    <cellStyle name="Dziesietny [0]_Invoices2001Slovakia_01_Nha so 1_Dien_QD ke hoach dau thau" xfId="3036"/>
    <cellStyle name="Dziesiętny [0]_Invoices2001Slovakia_01_Nha so 1_Dien_QD ke hoach dau thau" xfId="3037"/>
    <cellStyle name="Dziesietny [0]_Invoices2001Slovakia_01_Nha so 1_Dien_QD ke hoach dau thau 2" xfId="3038"/>
    <cellStyle name="Dziesiętny [0]_Invoices2001Slovakia_01_Nha so 1_Dien_QD ke hoach dau thau 2" xfId="3039"/>
    <cellStyle name="Dziesietny [0]_Invoices2001Slovakia_01_Nha so 1_Dien_QD ke hoach dau thau 2 2" xfId="3040"/>
    <cellStyle name="Dziesiętny [0]_Invoices2001Slovakia_01_Nha so 1_Dien_QD ke hoach dau thau 2 2" xfId="3041"/>
    <cellStyle name="Dziesietny [0]_Invoices2001Slovakia_01_Nha so 1_Dien_QD ke hoach dau thau 3" xfId="3042"/>
    <cellStyle name="Dziesiętny [0]_Invoices2001Slovakia_01_Nha so 1_Dien_QD ke hoach dau thau 3" xfId="3043"/>
    <cellStyle name="Dziesietny [0]_Invoices2001Slovakia_01_Nha so 1_Dien_QD ke hoach dau thau 3 2" xfId="3044"/>
    <cellStyle name="Dziesiętny [0]_Invoices2001Slovakia_01_Nha so 1_Dien_QD ke hoach dau thau 3 2" xfId="3045"/>
    <cellStyle name="Dziesietny [0]_Invoices2001Slovakia_01_Nha so 1_Dien_QD ke hoach dau thau 4" xfId="3046"/>
    <cellStyle name="Dziesiętny [0]_Invoices2001Slovakia_01_Nha so 1_Dien_QD ke hoach dau thau 4" xfId="3047"/>
    <cellStyle name="Dziesietny [0]_Invoices2001Slovakia_01_Nha so 1_Dien_QD ke hoach dau thau 5" xfId="3048"/>
    <cellStyle name="Dziesiętny [0]_Invoices2001Slovakia_01_Nha so 1_Dien_QD ke hoach dau thau 5" xfId="3049"/>
    <cellStyle name="Dziesietny [0]_Invoices2001Slovakia_01_Nha so 1_Dien_tinh toan hoang ha" xfId="3050"/>
    <cellStyle name="Dziesiętny [0]_Invoices2001Slovakia_01_Nha so 1_Dien_tinh toan hoang ha" xfId="3051"/>
    <cellStyle name="Dziesietny [0]_Invoices2001Slovakia_01_Nha so 1_Dien_tinh toan hoang ha 2" xfId="3052"/>
    <cellStyle name="Dziesiętny [0]_Invoices2001Slovakia_01_Nha so 1_Dien_tinh toan hoang ha 2" xfId="3053"/>
    <cellStyle name="Dziesietny [0]_Invoices2001Slovakia_01_Nha so 1_Dien_tinh toan hoang ha 2 2" xfId="3054"/>
    <cellStyle name="Dziesiętny [0]_Invoices2001Slovakia_01_Nha so 1_Dien_tinh toan hoang ha 2 2" xfId="3055"/>
    <cellStyle name="Dziesietny [0]_Invoices2001Slovakia_01_Nha so 1_Dien_tinh toan hoang ha 3" xfId="3056"/>
    <cellStyle name="Dziesiętny [0]_Invoices2001Slovakia_01_Nha so 1_Dien_tinh toan hoang ha 3" xfId="3057"/>
    <cellStyle name="Dziesietny [0]_Invoices2001Slovakia_01_Nha so 1_Dien_tinh toan hoang ha 3 2" xfId="3058"/>
    <cellStyle name="Dziesiętny [0]_Invoices2001Slovakia_01_Nha so 1_Dien_tinh toan hoang ha 3 2" xfId="3059"/>
    <cellStyle name="Dziesietny [0]_Invoices2001Slovakia_01_Nha so 1_Dien_tinh toan hoang ha 4" xfId="3060"/>
    <cellStyle name="Dziesiętny [0]_Invoices2001Slovakia_01_Nha so 1_Dien_tinh toan hoang ha 4" xfId="3061"/>
    <cellStyle name="Dziesietny [0]_Invoices2001Slovakia_01_Nha so 1_Dien_tinh toan hoang ha 5" xfId="3062"/>
    <cellStyle name="Dziesiętny [0]_Invoices2001Slovakia_01_Nha so 1_Dien_tinh toan hoang ha 5" xfId="3063"/>
    <cellStyle name="Dziesietny [0]_Invoices2001Slovakia_01_Nha so 1_Dien_Tong von ĐTPT" xfId="3064"/>
    <cellStyle name="Dziesiętny [0]_Invoices2001Slovakia_01_Nha so 1_Dien_Tong von ĐTPT" xfId="3065"/>
    <cellStyle name="Dziesietny [0]_Invoices2001Slovakia_01_Nha so 1_Dien_Tong von ĐTPT 2" xfId="3066"/>
    <cellStyle name="Dziesiętny [0]_Invoices2001Slovakia_01_Nha so 1_Dien_Tong von ĐTPT 2" xfId="3067"/>
    <cellStyle name="Dziesietny [0]_Invoices2001Slovakia_01_Nha so 1_Dien_Tong von ĐTPT 2 2" xfId="3068"/>
    <cellStyle name="Dziesiętny [0]_Invoices2001Slovakia_01_Nha so 1_Dien_Tong von ĐTPT 2 2" xfId="3069"/>
    <cellStyle name="Dziesietny [0]_Invoices2001Slovakia_01_Nha so 1_Dien_Tong von ĐTPT 3" xfId="3070"/>
    <cellStyle name="Dziesiętny [0]_Invoices2001Slovakia_01_Nha so 1_Dien_Tong von ĐTPT 3" xfId="3071"/>
    <cellStyle name="Dziesietny [0]_Invoices2001Slovakia_01_Nha so 1_Dien_Tong von ĐTPT 3 2" xfId="3072"/>
    <cellStyle name="Dziesiętny [0]_Invoices2001Slovakia_01_Nha so 1_Dien_Tong von ĐTPT 3 2" xfId="3073"/>
    <cellStyle name="Dziesietny [0]_Invoices2001Slovakia_01_Nha so 1_Dien_Tong von ĐTPT 4" xfId="3074"/>
    <cellStyle name="Dziesiętny [0]_Invoices2001Slovakia_01_Nha so 1_Dien_Tong von ĐTPT 4" xfId="3075"/>
    <cellStyle name="Dziesietny [0]_Invoices2001Slovakia_01_Nha so 1_Dien_Tong von ĐTPT 5" xfId="3076"/>
    <cellStyle name="Dziesiętny [0]_Invoices2001Slovakia_01_Nha so 1_Dien_Tong von ĐTPT 5" xfId="3077"/>
    <cellStyle name="Dziesietny [0]_Invoices2001Slovakia_10_Nha so 10_Dien1" xfId="3078"/>
    <cellStyle name="Dziesiętny [0]_Invoices2001Slovakia_10_Nha so 10_Dien1" xfId="3079"/>
    <cellStyle name="Dziesietny [0]_Invoices2001Slovakia_10_Nha so 10_Dien1 2" xfId="3080"/>
    <cellStyle name="Dziesiętny [0]_Invoices2001Slovakia_10_Nha so 10_Dien1 2" xfId="3081"/>
    <cellStyle name="Dziesietny [0]_Invoices2001Slovakia_10_Nha so 10_Dien1 3" xfId="3082"/>
    <cellStyle name="Dziesiętny [0]_Invoices2001Slovakia_10_Nha so 10_Dien1 3" xfId="3083"/>
    <cellStyle name="Dziesietny [0]_Invoices2001Slovakia_10_Nha so 10_Dien1 4" xfId="3084"/>
    <cellStyle name="Dziesiętny [0]_Invoices2001Slovakia_10_Nha so 10_Dien1 4" xfId="3085"/>
    <cellStyle name="Dziesietny [0]_Invoices2001Slovakia_10_Nha so 10_Dien1 5" xfId="3086"/>
    <cellStyle name="Dziesiętny [0]_Invoices2001Slovakia_10_Nha so 10_Dien1 5" xfId="3087"/>
    <cellStyle name="Dziesietny [0]_Invoices2001Slovakia_10_Nha so 10_Dien1_bieu ke hoach dau thau" xfId="3088"/>
    <cellStyle name="Dziesiętny [0]_Invoices2001Slovakia_10_Nha so 10_Dien1_bieu ke hoach dau thau" xfId="3089"/>
    <cellStyle name="Dziesietny [0]_Invoices2001Slovakia_10_Nha so 10_Dien1_bieu ke hoach dau thau 2" xfId="3090"/>
    <cellStyle name="Dziesiętny [0]_Invoices2001Slovakia_10_Nha so 10_Dien1_bieu ke hoach dau thau 2" xfId="3091"/>
    <cellStyle name="Dziesietny [0]_Invoices2001Slovakia_10_Nha so 10_Dien1_bieu ke hoach dau thau 2 2" xfId="3092"/>
    <cellStyle name="Dziesiętny [0]_Invoices2001Slovakia_10_Nha so 10_Dien1_bieu ke hoach dau thau 2 2" xfId="3093"/>
    <cellStyle name="Dziesietny [0]_Invoices2001Slovakia_10_Nha so 10_Dien1_bieu ke hoach dau thau 3" xfId="3094"/>
    <cellStyle name="Dziesiętny [0]_Invoices2001Slovakia_10_Nha so 10_Dien1_bieu ke hoach dau thau 3" xfId="3095"/>
    <cellStyle name="Dziesietny [0]_Invoices2001Slovakia_10_Nha so 10_Dien1_bieu ke hoach dau thau 3 2" xfId="3096"/>
    <cellStyle name="Dziesiętny [0]_Invoices2001Slovakia_10_Nha so 10_Dien1_bieu ke hoach dau thau 3 2" xfId="3097"/>
    <cellStyle name="Dziesietny [0]_Invoices2001Slovakia_10_Nha so 10_Dien1_bieu ke hoach dau thau 4" xfId="3098"/>
    <cellStyle name="Dziesiętny [0]_Invoices2001Slovakia_10_Nha so 10_Dien1_bieu ke hoach dau thau 4" xfId="3099"/>
    <cellStyle name="Dziesietny [0]_Invoices2001Slovakia_10_Nha so 10_Dien1_bieu ke hoach dau thau 5" xfId="3100"/>
    <cellStyle name="Dziesiętny [0]_Invoices2001Slovakia_10_Nha so 10_Dien1_bieu ke hoach dau thau 5" xfId="3101"/>
    <cellStyle name="Dziesietny [0]_Invoices2001Slovakia_10_Nha so 10_Dien1_bieu ke hoach dau thau truong mam non SKH" xfId="3102"/>
    <cellStyle name="Dziesiętny [0]_Invoices2001Slovakia_10_Nha so 10_Dien1_bieu ke hoach dau thau truong mam non SKH" xfId="3103"/>
    <cellStyle name="Dziesietny [0]_Invoices2001Slovakia_10_Nha so 10_Dien1_bieu ke hoach dau thau truong mam non SKH 2" xfId="3104"/>
    <cellStyle name="Dziesiętny [0]_Invoices2001Slovakia_10_Nha so 10_Dien1_bieu ke hoach dau thau truong mam non SKH 2" xfId="3105"/>
    <cellStyle name="Dziesietny [0]_Invoices2001Slovakia_10_Nha so 10_Dien1_bieu ke hoach dau thau truong mam non SKH 2 2" xfId="3106"/>
    <cellStyle name="Dziesiętny [0]_Invoices2001Slovakia_10_Nha so 10_Dien1_bieu ke hoach dau thau truong mam non SKH 2 2" xfId="3107"/>
    <cellStyle name="Dziesietny [0]_Invoices2001Slovakia_10_Nha so 10_Dien1_bieu ke hoach dau thau truong mam non SKH 3" xfId="3108"/>
    <cellStyle name="Dziesiętny [0]_Invoices2001Slovakia_10_Nha so 10_Dien1_bieu ke hoach dau thau truong mam non SKH 3" xfId="3109"/>
    <cellStyle name="Dziesietny [0]_Invoices2001Slovakia_10_Nha so 10_Dien1_bieu ke hoach dau thau truong mam non SKH 3 2" xfId="3110"/>
    <cellStyle name="Dziesiętny [0]_Invoices2001Slovakia_10_Nha so 10_Dien1_bieu ke hoach dau thau truong mam non SKH 3 2" xfId="3111"/>
    <cellStyle name="Dziesietny [0]_Invoices2001Slovakia_10_Nha so 10_Dien1_bieu ke hoach dau thau truong mam non SKH 4" xfId="3112"/>
    <cellStyle name="Dziesiętny [0]_Invoices2001Slovakia_10_Nha so 10_Dien1_bieu ke hoach dau thau truong mam non SKH 4" xfId="3113"/>
    <cellStyle name="Dziesietny [0]_Invoices2001Slovakia_10_Nha so 10_Dien1_bieu ke hoach dau thau truong mam non SKH 5" xfId="3114"/>
    <cellStyle name="Dziesiętny [0]_Invoices2001Slovakia_10_Nha so 10_Dien1_bieu ke hoach dau thau truong mam non SKH 5" xfId="3115"/>
    <cellStyle name="Dziesietny [0]_Invoices2001Slovakia_10_Nha so 10_Dien1_bieu tong hop lai kh von 2011 gui phong TH-KTDN" xfId="3116"/>
    <cellStyle name="Dziesiętny [0]_Invoices2001Slovakia_10_Nha so 10_Dien1_bieu tong hop lai kh von 2011 gui phong TH-KTDN" xfId="3117"/>
    <cellStyle name="Dziesietny [0]_Invoices2001Slovakia_10_Nha so 10_Dien1_bieu tong hop lai kh von 2011 gui phong TH-KTDN 2" xfId="3118"/>
    <cellStyle name="Dziesiętny [0]_Invoices2001Slovakia_10_Nha so 10_Dien1_bieu tong hop lai kh von 2011 gui phong TH-KTDN 2" xfId="3119"/>
    <cellStyle name="Dziesietny [0]_Invoices2001Slovakia_10_Nha so 10_Dien1_bieu tong hop lai kh von 2011 gui phong TH-KTDN 2 2" xfId="3120"/>
    <cellStyle name="Dziesiętny [0]_Invoices2001Slovakia_10_Nha so 10_Dien1_bieu tong hop lai kh von 2011 gui phong TH-KTDN 2 2" xfId="3121"/>
    <cellStyle name="Dziesietny [0]_Invoices2001Slovakia_10_Nha so 10_Dien1_bieu tong hop lai kh von 2011 gui phong TH-KTDN 3" xfId="3122"/>
    <cellStyle name="Dziesiętny [0]_Invoices2001Slovakia_10_Nha so 10_Dien1_bieu tong hop lai kh von 2011 gui phong TH-KTDN 3" xfId="3123"/>
    <cellStyle name="Dziesietny [0]_Invoices2001Slovakia_10_Nha so 10_Dien1_bieu tong hop lai kh von 2011 gui phong TH-KTDN 3 2" xfId="3124"/>
    <cellStyle name="Dziesiętny [0]_Invoices2001Slovakia_10_Nha so 10_Dien1_bieu tong hop lai kh von 2011 gui phong TH-KTDN 3 2" xfId="3125"/>
    <cellStyle name="Dziesietny [0]_Invoices2001Slovakia_10_Nha so 10_Dien1_bieu tong hop lai kh von 2011 gui phong TH-KTDN 4" xfId="3126"/>
    <cellStyle name="Dziesiętny [0]_Invoices2001Slovakia_10_Nha so 10_Dien1_bieu tong hop lai kh von 2011 gui phong TH-KTDN 4" xfId="3127"/>
    <cellStyle name="Dziesietny [0]_Invoices2001Slovakia_10_Nha so 10_Dien1_bieu tong hop lai kh von 2011 gui phong TH-KTDN_BIEU KE HOACH  2015 (KTN 6.11 sua)" xfId="3128"/>
    <cellStyle name="Dziesiętny [0]_Invoices2001Slovakia_10_Nha so 10_Dien1_bieu tong hop lai kh von 2011 gui phong TH-KTDN_BIEU KE HOACH  2015 (KTN 6.11 sua)" xfId="3129"/>
    <cellStyle name="Dziesietny [0]_Invoices2001Slovakia_10_Nha so 10_Dien1_Book1" xfId="3130"/>
    <cellStyle name="Dziesiętny [0]_Invoices2001Slovakia_10_Nha so 10_Dien1_Book1" xfId="3131"/>
    <cellStyle name="Dziesietny [0]_Invoices2001Slovakia_10_Nha so 10_Dien1_Book1 2" xfId="3132"/>
    <cellStyle name="Dziesiętny [0]_Invoices2001Slovakia_10_Nha so 10_Dien1_Book1 2" xfId="3133"/>
    <cellStyle name="Dziesietny [0]_Invoices2001Slovakia_10_Nha so 10_Dien1_Book1 2 2" xfId="3134"/>
    <cellStyle name="Dziesiętny [0]_Invoices2001Slovakia_10_Nha so 10_Dien1_Book1 2 2" xfId="3135"/>
    <cellStyle name="Dziesietny [0]_Invoices2001Slovakia_10_Nha so 10_Dien1_Book1 3" xfId="3136"/>
    <cellStyle name="Dziesiętny [0]_Invoices2001Slovakia_10_Nha so 10_Dien1_Book1 3" xfId="3137"/>
    <cellStyle name="Dziesietny [0]_Invoices2001Slovakia_10_Nha so 10_Dien1_Book1 3 2" xfId="3138"/>
    <cellStyle name="Dziesiętny [0]_Invoices2001Slovakia_10_Nha so 10_Dien1_Book1 3 2" xfId="3139"/>
    <cellStyle name="Dziesietny [0]_Invoices2001Slovakia_10_Nha so 10_Dien1_Book1 4" xfId="3140"/>
    <cellStyle name="Dziesiętny [0]_Invoices2001Slovakia_10_Nha so 10_Dien1_Book1 4" xfId="3141"/>
    <cellStyle name="Dziesietny [0]_Invoices2001Slovakia_10_Nha so 10_Dien1_Book1 5" xfId="3142"/>
    <cellStyle name="Dziesiętny [0]_Invoices2001Slovakia_10_Nha so 10_Dien1_Book1 5" xfId="3143"/>
    <cellStyle name="Dziesietny [0]_Invoices2001Slovakia_10_Nha so 10_Dien1_Book1_Ke hoach 2010 (theo doi 11-8-2010)" xfId="3144"/>
    <cellStyle name="Dziesiętny [0]_Invoices2001Slovakia_10_Nha so 10_Dien1_Book1_Ke hoach 2010 (theo doi 11-8-2010)" xfId="3145"/>
    <cellStyle name="Dziesietny [0]_Invoices2001Slovakia_10_Nha so 10_Dien1_Book1_Ke hoach 2010 (theo doi 11-8-2010) 2" xfId="3146"/>
    <cellStyle name="Dziesiętny [0]_Invoices2001Slovakia_10_Nha so 10_Dien1_Book1_Ke hoach 2010 (theo doi 11-8-2010) 2" xfId="3147"/>
    <cellStyle name="Dziesietny [0]_Invoices2001Slovakia_10_Nha so 10_Dien1_Book1_Ke hoach 2010 (theo doi 11-8-2010) 2 2" xfId="3148"/>
    <cellStyle name="Dziesiętny [0]_Invoices2001Slovakia_10_Nha so 10_Dien1_Book1_Ke hoach 2010 (theo doi 11-8-2010) 2 2" xfId="3149"/>
    <cellStyle name="Dziesietny [0]_Invoices2001Slovakia_10_Nha so 10_Dien1_Book1_Ke hoach 2010 (theo doi 11-8-2010) 3" xfId="3150"/>
    <cellStyle name="Dziesiętny [0]_Invoices2001Slovakia_10_Nha so 10_Dien1_Book1_Ke hoach 2010 (theo doi 11-8-2010) 3" xfId="3151"/>
    <cellStyle name="Dziesietny [0]_Invoices2001Slovakia_10_Nha so 10_Dien1_Book1_Ke hoach 2010 (theo doi 11-8-2010) 3 2" xfId="3152"/>
    <cellStyle name="Dziesiętny [0]_Invoices2001Slovakia_10_Nha so 10_Dien1_Book1_Ke hoach 2010 (theo doi 11-8-2010) 3 2" xfId="3153"/>
    <cellStyle name="Dziesietny [0]_Invoices2001Slovakia_10_Nha so 10_Dien1_Book1_Ke hoach 2010 (theo doi 11-8-2010) 4" xfId="3154"/>
    <cellStyle name="Dziesiętny [0]_Invoices2001Slovakia_10_Nha so 10_Dien1_Book1_Ke hoach 2010 (theo doi 11-8-2010) 4" xfId="3155"/>
    <cellStyle name="Dziesietny [0]_Invoices2001Slovakia_10_Nha so 10_Dien1_Book1_Ke hoach 2010 (theo doi 11-8-2010)_BIEU KE HOACH  2015 (KTN 6.11 sua)" xfId="3156"/>
    <cellStyle name="Dziesiętny [0]_Invoices2001Slovakia_10_Nha so 10_Dien1_Book1_Ke hoach 2010 (theo doi 11-8-2010)_BIEU KE HOACH  2015 (KTN 6.11 sua)" xfId="3157"/>
    <cellStyle name="Dziesietny [0]_Invoices2001Slovakia_10_Nha so 10_Dien1_Book1_ke hoach dau thau 30-6-2010" xfId="3158"/>
    <cellStyle name="Dziesiętny [0]_Invoices2001Slovakia_10_Nha so 10_Dien1_Book1_ke hoach dau thau 30-6-2010" xfId="3159"/>
    <cellStyle name="Dziesietny [0]_Invoices2001Slovakia_10_Nha so 10_Dien1_Book1_ke hoach dau thau 30-6-2010 2" xfId="3160"/>
    <cellStyle name="Dziesiętny [0]_Invoices2001Slovakia_10_Nha so 10_Dien1_Book1_ke hoach dau thau 30-6-2010 2" xfId="3161"/>
    <cellStyle name="Dziesietny [0]_Invoices2001Slovakia_10_Nha so 10_Dien1_Book1_ke hoach dau thau 30-6-2010 2 2" xfId="3162"/>
    <cellStyle name="Dziesiętny [0]_Invoices2001Slovakia_10_Nha so 10_Dien1_Book1_ke hoach dau thau 30-6-2010 2 2" xfId="3163"/>
    <cellStyle name="Dziesietny [0]_Invoices2001Slovakia_10_Nha so 10_Dien1_Book1_ke hoach dau thau 30-6-2010 3" xfId="3164"/>
    <cellStyle name="Dziesiętny [0]_Invoices2001Slovakia_10_Nha so 10_Dien1_Book1_ke hoach dau thau 30-6-2010 3" xfId="3165"/>
    <cellStyle name="Dziesietny [0]_Invoices2001Slovakia_10_Nha so 10_Dien1_Book1_ke hoach dau thau 30-6-2010 3 2" xfId="3166"/>
    <cellStyle name="Dziesiętny [0]_Invoices2001Slovakia_10_Nha so 10_Dien1_Book1_ke hoach dau thau 30-6-2010 3 2" xfId="3167"/>
    <cellStyle name="Dziesietny [0]_Invoices2001Slovakia_10_Nha so 10_Dien1_Book1_ke hoach dau thau 30-6-2010 4" xfId="3168"/>
    <cellStyle name="Dziesiętny [0]_Invoices2001Slovakia_10_Nha so 10_Dien1_Book1_ke hoach dau thau 30-6-2010 4" xfId="3169"/>
    <cellStyle name="Dziesietny [0]_Invoices2001Slovakia_10_Nha so 10_Dien1_Book1_ke hoach dau thau 30-6-2010_BIEU KE HOACH  2015 (KTN 6.11 sua)" xfId="3170"/>
    <cellStyle name="Dziesiętny [0]_Invoices2001Slovakia_10_Nha so 10_Dien1_Book1_ke hoach dau thau 30-6-2010_BIEU KE HOACH  2015 (KTN 6.11 sua)" xfId="3171"/>
    <cellStyle name="Dziesietny [0]_Invoices2001Slovakia_10_Nha so 10_Dien1_Copy of KH PHAN BO VON ĐỐI ỨNG NAM 2011 (30 TY phuong án gop WB)" xfId="3172"/>
    <cellStyle name="Dziesiętny [0]_Invoices2001Slovakia_10_Nha so 10_Dien1_Copy of KH PHAN BO VON ĐỐI ỨNG NAM 2011 (30 TY phuong án gop WB)" xfId="3173"/>
    <cellStyle name="Dziesietny [0]_Invoices2001Slovakia_10_Nha so 10_Dien1_Copy of KH PHAN BO VON ĐỐI ỨNG NAM 2011 (30 TY phuong án gop WB) 2" xfId="3174"/>
    <cellStyle name="Dziesiętny [0]_Invoices2001Slovakia_10_Nha so 10_Dien1_Copy of KH PHAN BO VON ĐỐI ỨNG NAM 2011 (30 TY phuong án gop WB) 2" xfId="3175"/>
    <cellStyle name="Dziesietny [0]_Invoices2001Slovakia_10_Nha so 10_Dien1_Copy of KH PHAN BO VON ĐỐI ỨNG NAM 2011 (30 TY phuong án gop WB) 2 2" xfId="3176"/>
    <cellStyle name="Dziesiętny [0]_Invoices2001Slovakia_10_Nha so 10_Dien1_Copy of KH PHAN BO VON ĐỐI ỨNG NAM 2011 (30 TY phuong án gop WB) 2 2" xfId="3177"/>
    <cellStyle name="Dziesietny [0]_Invoices2001Slovakia_10_Nha so 10_Dien1_Copy of KH PHAN BO VON ĐỐI ỨNG NAM 2011 (30 TY phuong án gop WB) 3" xfId="3178"/>
    <cellStyle name="Dziesiętny [0]_Invoices2001Slovakia_10_Nha so 10_Dien1_Copy of KH PHAN BO VON ĐỐI ỨNG NAM 2011 (30 TY phuong án gop WB) 3" xfId="3179"/>
    <cellStyle name="Dziesietny [0]_Invoices2001Slovakia_10_Nha so 10_Dien1_Copy of KH PHAN BO VON ĐỐI ỨNG NAM 2011 (30 TY phuong án gop WB) 3 2" xfId="3180"/>
    <cellStyle name="Dziesiętny [0]_Invoices2001Slovakia_10_Nha so 10_Dien1_Copy of KH PHAN BO VON ĐỐI ỨNG NAM 2011 (30 TY phuong án gop WB) 3 2" xfId="3181"/>
    <cellStyle name="Dziesietny [0]_Invoices2001Slovakia_10_Nha so 10_Dien1_Copy of KH PHAN BO VON ĐỐI ỨNG NAM 2011 (30 TY phuong án gop WB) 4" xfId="3182"/>
    <cellStyle name="Dziesiętny [0]_Invoices2001Slovakia_10_Nha so 10_Dien1_Copy of KH PHAN BO VON ĐỐI ỨNG NAM 2011 (30 TY phuong án gop WB) 4" xfId="3183"/>
    <cellStyle name="Dziesietny [0]_Invoices2001Slovakia_10_Nha so 10_Dien1_Copy of KH PHAN BO VON ĐỐI ỨNG NAM 2011 (30 TY phuong án gop WB)_BIEU KE HOACH  2015 (KTN 6.11 sua)" xfId="3184"/>
    <cellStyle name="Dziesiętny [0]_Invoices2001Slovakia_10_Nha so 10_Dien1_Copy of KH PHAN BO VON ĐỐI ỨNG NAM 2011 (30 TY phuong án gop WB)_BIEU KE HOACH  2015 (KTN 6.11 sua)" xfId="3185"/>
    <cellStyle name="Dziesietny [0]_Invoices2001Slovakia_10_Nha so 10_Dien1_DTTD chieng chan Tham lai 29-9-2009" xfId="3186"/>
    <cellStyle name="Dziesiętny [0]_Invoices2001Slovakia_10_Nha so 10_Dien1_DTTD chieng chan Tham lai 29-9-2009" xfId="3187"/>
    <cellStyle name="Dziesietny [0]_Invoices2001Slovakia_10_Nha so 10_Dien1_DTTD chieng chan Tham lai 29-9-2009 2" xfId="3188"/>
    <cellStyle name="Dziesiętny [0]_Invoices2001Slovakia_10_Nha so 10_Dien1_DTTD chieng chan Tham lai 29-9-2009 2" xfId="3189"/>
    <cellStyle name="Dziesietny [0]_Invoices2001Slovakia_10_Nha so 10_Dien1_DTTD chieng chan Tham lai 29-9-2009 2 2" xfId="3190"/>
    <cellStyle name="Dziesiętny [0]_Invoices2001Slovakia_10_Nha so 10_Dien1_DTTD chieng chan Tham lai 29-9-2009 2 2" xfId="3191"/>
    <cellStyle name="Dziesietny [0]_Invoices2001Slovakia_10_Nha so 10_Dien1_DTTD chieng chan Tham lai 29-9-2009 3" xfId="3192"/>
    <cellStyle name="Dziesiętny [0]_Invoices2001Slovakia_10_Nha so 10_Dien1_DTTD chieng chan Tham lai 29-9-2009 3" xfId="3193"/>
    <cellStyle name="Dziesietny [0]_Invoices2001Slovakia_10_Nha so 10_Dien1_DTTD chieng chan Tham lai 29-9-2009 3 2" xfId="3194"/>
    <cellStyle name="Dziesiętny [0]_Invoices2001Slovakia_10_Nha so 10_Dien1_DTTD chieng chan Tham lai 29-9-2009 3 2" xfId="3195"/>
    <cellStyle name="Dziesietny [0]_Invoices2001Slovakia_10_Nha so 10_Dien1_DTTD chieng chan Tham lai 29-9-2009 4" xfId="3196"/>
    <cellStyle name="Dziesiętny [0]_Invoices2001Slovakia_10_Nha so 10_Dien1_DTTD chieng chan Tham lai 29-9-2009 4" xfId="3197"/>
    <cellStyle name="Dziesietny [0]_Invoices2001Slovakia_10_Nha so 10_Dien1_DTTD chieng chan Tham lai 29-9-2009_BIEU KE HOACH  2015 (KTN 6.11 sua)" xfId="3198"/>
    <cellStyle name="Dziesiętny [0]_Invoices2001Slovakia_10_Nha so 10_Dien1_DTTD chieng chan Tham lai 29-9-2009_BIEU KE HOACH  2015 (KTN 6.11 sua)" xfId="3199"/>
    <cellStyle name="Dziesietny [0]_Invoices2001Slovakia_10_Nha so 10_Dien1_Du toan nuoc San Thang (GD2)" xfId="3200"/>
    <cellStyle name="Dziesiętny [0]_Invoices2001Slovakia_10_Nha so 10_Dien1_Du toan nuoc San Thang (GD2)" xfId="3201"/>
    <cellStyle name="Dziesietny [0]_Invoices2001Slovakia_10_Nha so 10_Dien1_Du toan nuoc San Thang (GD2) 2" xfId="3202"/>
    <cellStyle name="Dziesiętny [0]_Invoices2001Slovakia_10_Nha so 10_Dien1_Du toan nuoc San Thang (GD2) 2" xfId="3203"/>
    <cellStyle name="Dziesietny [0]_Invoices2001Slovakia_10_Nha so 10_Dien1_Du toan nuoc San Thang (GD2) 2 2" xfId="3204"/>
    <cellStyle name="Dziesiętny [0]_Invoices2001Slovakia_10_Nha so 10_Dien1_Du toan nuoc San Thang (GD2) 2 2" xfId="3205"/>
    <cellStyle name="Dziesietny [0]_Invoices2001Slovakia_10_Nha so 10_Dien1_Du toan nuoc San Thang (GD2) 3" xfId="3206"/>
    <cellStyle name="Dziesiętny [0]_Invoices2001Slovakia_10_Nha so 10_Dien1_Du toan nuoc San Thang (GD2) 3" xfId="3207"/>
    <cellStyle name="Dziesietny [0]_Invoices2001Slovakia_10_Nha so 10_Dien1_Du toan nuoc San Thang (GD2) 3 2" xfId="3208"/>
    <cellStyle name="Dziesiętny [0]_Invoices2001Slovakia_10_Nha so 10_Dien1_Du toan nuoc San Thang (GD2) 3 2" xfId="3209"/>
    <cellStyle name="Dziesietny [0]_Invoices2001Slovakia_10_Nha so 10_Dien1_Du toan nuoc San Thang (GD2) 4" xfId="3210"/>
    <cellStyle name="Dziesiętny [0]_Invoices2001Slovakia_10_Nha so 10_Dien1_Du toan nuoc San Thang (GD2) 4" xfId="3211"/>
    <cellStyle name="Dziesietny [0]_Invoices2001Slovakia_10_Nha so 10_Dien1_Du toan nuoc San Thang (GD2) 5" xfId="3212"/>
    <cellStyle name="Dziesiętny [0]_Invoices2001Slovakia_10_Nha so 10_Dien1_Du toan nuoc San Thang (GD2) 5" xfId="3213"/>
    <cellStyle name="Dziesietny [0]_Invoices2001Slovakia_10_Nha so 10_Dien1_Ke hoach 2010 (theo doi 11-8-2010)" xfId="3214"/>
    <cellStyle name="Dziesiętny [0]_Invoices2001Slovakia_10_Nha so 10_Dien1_Ke hoach 2010 (theo doi 11-8-2010)" xfId="3215"/>
    <cellStyle name="Dziesietny [0]_Invoices2001Slovakia_10_Nha so 10_Dien1_Ke hoach 2010 (theo doi 11-8-2010) 2" xfId="3216"/>
    <cellStyle name="Dziesiętny [0]_Invoices2001Slovakia_10_Nha so 10_Dien1_Ke hoach 2010 (theo doi 11-8-2010) 2" xfId="3217"/>
    <cellStyle name="Dziesietny [0]_Invoices2001Slovakia_10_Nha so 10_Dien1_Ke hoach 2010 (theo doi 11-8-2010) 2 2" xfId="3218"/>
    <cellStyle name="Dziesiętny [0]_Invoices2001Slovakia_10_Nha so 10_Dien1_Ke hoach 2010 (theo doi 11-8-2010) 2 2" xfId="3219"/>
    <cellStyle name="Dziesietny [0]_Invoices2001Slovakia_10_Nha so 10_Dien1_Ke hoach 2010 (theo doi 11-8-2010) 3" xfId="3220"/>
    <cellStyle name="Dziesiętny [0]_Invoices2001Slovakia_10_Nha so 10_Dien1_Ke hoach 2010 (theo doi 11-8-2010) 3" xfId="3221"/>
    <cellStyle name="Dziesietny [0]_Invoices2001Slovakia_10_Nha so 10_Dien1_Ke hoach 2010 (theo doi 11-8-2010) 3 2" xfId="3222"/>
    <cellStyle name="Dziesiętny [0]_Invoices2001Slovakia_10_Nha so 10_Dien1_Ke hoach 2010 (theo doi 11-8-2010) 3 2" xfId="3223"/>
    <cellStyle name="Dziesietny [0]_Invoices2001Slovakia_10_Nha so 10_Dien1_Ke hoach 2010 (theo doi 11-8-2010) 4" xfId="3224"/>
    <cellStyle name="Dziesiętny [0]_Invoices2001Slovakia_10_Nha so 10_Dien1_Ke hoach 2010 (theo doi 11-8-2010) 4" xfId="3225"/>
    <cellStyle name="Dziesietny [0]_Invoices2001Slovakia_10_Nha so 10_Dien1_Ke hoach 2010 (theo doi 11-8-2010) 5" xfId="3226"/>
    <cellStyle name="Dziesiętny [0]_Invoices2001Slovakia_10_Nha so 10_Dien1_Ke hoach 2010 (theo doi 11-8-2010) 5" xfId="3227"/>
    <cellStyle name="Dziesietny [0]_Invoices2001Slovakia_10_Nha so 10_Dien1_ke hoach dau thau 30-6-2010" xfId="3228"/>
    <cellStyle name="Dziesiętny [0]_Invoices2001Slovakia_10_Nha so 10_Dien1_ke hoach dau thau 30-6-2010" xfId="3229"/>
    <cellStyle name="Dziesietny [0]_Invoices2001Slovakia_10_Nha so 10_Dien1_ke hoach dau thau 30-6-2010 2" xfId="3230"/>
    <cellStyle name="Dziesiętny [0]_Invoices2001Slovakia_10_Nha so 10_Dien1_ke hoach dau thau 30-6-2010 2" xfId="3231"/>
    <cellStyle name="Dziesietny [0]_Invoices2001Slovakia_10_Nha so 10_Dien1_ke hoach dau thau 30-6-2010 2 2" xfId="3232"/>
    <cellStyle name="Dziesiętny [0]_Invoices2001Slovakia_10_Nha so 10_Dien1_ke hoach dau thau 30-6-2010 2 2" xfId="3233"/>
    <cellStyle name="Dziesietny [0]_Invoices2001Slovakia_10_Nha so 10_Dien1_ke hoach dau thau 30-6-2010 3" xfId="3234"/>
    <cellStyle name="Dziesiętny [0]_Invoices2001Slovakia_10_Nha so 10_Dien1_ke hoach dau thau 30-6-2010 3" xfId="3235"/>
    <cellStyle name="Dziesietny [0]_Invoices2001Slovakia_10_Nha so 10_Dien1_ke hoach dau thau 30-6-2010 3 2" xfId="3236"/>
    <cellStyle name="Dziesiętny [0]_Invoices2001Slovakia_10_Nha so 10_Dien1_ke hoach dau thau 30-6-2010 3 2" xfId="3237"/>
    <cellStyle name="Dziesietny [0]_Invoices2001Slovakia_10_Nha so 10_Dien1_ke hoach dau thau 30-6-2010 4" xfId="3238"/>
    <cellStyle name="Dziesiętny [0]_Invoices2001Slovakia_10_Nha so 10_Dien1_ke hoach dau thau 30-6-2010 4" xfId="3239"/>
    <cellStyle name="Dziesietny [0]_Invoices2001Slovakia_10_Nha so 10_Dien1_ke hoach dau thau 30-6-2010 5" xfId="3240"/>
    <cellStyle name="Dziesiętny [0]_Invoices2001Slovakia_10_Nha so 10_Dien1_ke hoach dau thau 30-6-2010 5" xfId="3241"/>
    <cellStyle name="Dziesietny [0]_Invoices2001Slovakia_10_Nha so 10_Dien1_KH Von 2012 gui BKH 1" xfId="3242"/>
    <cellStyle name="Dziesiętny [0]_Invoices2001Slovakia_10_Nha so 10_Dien1_KH Von 2012 gui BKH 1" xfId="3243"/>
    <cellStyle name="Dziesietny [0]_Invoices2001Slovakia_10_Nha so 10_Dien1_KH Von 2012 gui BKH 1 2" xfId="3244"/>
    <cellStyle name="Dziesiętny [0]_Invoices2001Slovakia_10_Nha so 10_Dien1_KH Von 2012 gui BKH 1 2" xfId="3245"/>
    <cellStyle name="Dziesietny [0]_Invoices2001Slovakia_10_Nha so 10_Dien1_KH Von 2012 gui BKH 1 2 2" xfId="3246"/>
    <cellStyle name="Dziesiętny [0]_Invoices2001Slovakia_10_Nha so 10_Dien1_KH Von 2012 gui BKH 1 2 2" xfId="3247"/>
    <cellStyle name="Dziesietny [0]_Invoices2001Slovakia_10_Nha so 10_Dien1_KH Von 2012 gui BKH 1 3" xfId="3248"/>
    <cellStyle name="Dziesiętny [0]_Invoices2001Slovakia_10_Nha so 10_Dien1_KH Von 2012 gui BKH 1 3" xfId="3249"/>
    <cellStyle name="Dziesietny [0]_Invoices2001Slovakia_10_Nha so 10_Dien1_KH Von 2012 gui BKH 1 3 2" xfId="3250"/>
    <cellStyle name="Dziesiętny [0]_Invoices2001Slovakia_10_Nha so 10_Dien1_KH Von 2012 gui BKH 1 3 2" xfId="3251"/>
    <cellStyle name="Dziesietny [0]_Invoices2001Slovakia_10_Nha so 10_Dien1_KH Von 2012 gui BKH 1 4" xfId="3252"/>
    <cellStyle name="Dziesiętny [0]_Invoices2001Slovakia_10_Nha so 10_Dien1_KH Von 2012 gui BKH 1 4" xfId="3253"/>
    <cellStyle name="Dziesietny [0]_Invoices2001Slovakia_10_Nha so 10_Dien1_KH Von 2012 gui BKH 1_BIEU KE HOACH  2015 (KTN 6.11 sua)" xfId="3254"/>
    <cellStyle name="Dziesiętny [0]_Invoices2001Slovakia_10_Nha so 10_Dien1_KH Von 2012 gui BKH 1_BIEU KE HOACH  2015 (KTN 6.11 sua)" xfId="3255"/>
    <cellStyle name="Dziesietny [0]_Invoices2001Slovakia_10_Nha so 10_Dien1_QD ke hoach dau thau" xfId="3256"/>
    <cellStyle name="Dziesiętny [0]_Invoices2001Slovakia_10_Nha so 10_Dien1_QD ke hoach dau thau" xfId="3257"/>
    <cellStyle name="Dziesietny [0]_Invoices2001Slovakia_10_Nha so 10_Dien1_QD ke hoach dau thau 2" xfId="3258"/>
    <cellStyle name="Dziesiętny [0]_Invoices2001Slovakia_10_Nha so 10_Dien1_QD ke hoach dau thau 2" xfId="3259"/>
    <cellStyle name="Dziesietny [0]_Invoices2001Slovakia_10_Nha so 10_Dien1_QD ke hoach dau thau 2 2" xfId="3260"/>
    <cellStyle name="Dziesiętny [0]_Invoices2001Slovakia_10_Nha so 10_Dien1_QD ke hoach dau thau 2 2" xfId="3261"/>
    <cellStyle name="Dziesietny [0]_Invoices2001Slovakia_10_Nha so 10_Dien1_QD ke hoach dau thau 3" xfId="3262"/>
    <cellStyle name="Dziesiętny [0]_Invoices2001Slovakia_10_Nha so 10_Dien1_QD ke hoach dau thau 3" xfId="3263"/>
    <cellStyle name="Dziesietny [0]_Invoices2001Slovakia_10_Nha so 10_Dien1_QD ke hoach dau thau 3 2" xfId="3264"/>
    <cellStyle name="Dziesiętny [0]_Invoices2001Slovakia_10_Nha so 10_Dien1_QD ke hoach dau thau 3 2" xfId="3265"/>
    <cellStyle name="Dziesietny [0]_Invoices2001Slovakia_10_Nha so 10_Dien1_QD ke hoach dau thau 4" xfId="3266"/>
    <cellStyle name="Dziesiętny [0]_Invoices2001Slovakia_10_Nha so 10_Dien1_QD ke hoach dau thau 4" xfId="3267"/>
    <cellStyle name="Dziesietny [0]_Invoices2001Slovakia_10_Nha so 10_Dien1_QD ke hoach dau thau 5" xfId="3268"/>
    <cellStyle name="Dziesiętny [0]_Invoices2001Slovakia_10_Nha so 10_Dien1_QD ke hoach dau thau 5" xfId="3269"/>
    <cellStyle name="Dziesietny [0]_Invoices2001Slovakia_10_Nha so 10_Dien1_tinh toan hoang ha" xfId="3270"/>
    <cellStyle name="Dziesiętny [0]_Invoices2001Slovakia_10_Nha so 10_Dien1_tinh toan hoang ha" xfId="3271"/>
    <cellStyle name="Dziesietny [0]_Invoices2001Slovakia_10_Nha so 10_Dien1_tinh toan hoang ha 2" xfId="3272"/>
    <cellStyle name="Dziesiętny [0]_Invoices2001Slovakia_10_Nha so 10_Dien1_tinh toan hoang ha 2" xfId="3273"/>
    <cellStyle name="Dziesietny [0]_Invoices2001Slovakia_10_Nha so 10_Dien1_tinh toan hoang ha 2 2" xfId="3274"/>
    <cellStyle name="Dziesiętny [0]_Invoices2001Slovakia_10_Nha so 10_Dien1_tinh toan hoang ha 2 2" xfId="3275"/>
    <cellStyle name="Dziesietny [0]_Invoices2001Slovakia_10_Nha so 10_Dien1_tinh toan hoang ha 3" xfId="3276"/>
    <cellStyle name="Dziesiętny [0]_Invoices2001Slovakia_10_Nha so 10_Dien1_tinh toan hoang ha 3" xfId="3277"/>
    <cellStyle name="Dziesietny [0]_Invoices2001Slovakia_10_Nha so 10_Dien1_tinh toan hoang ha 3 2" xfId="3278"/>
    <cellStyle name="Dziesiętny [0]_Invoices2001Slovakia_10_Nha so 10_Dien1_tinh toan hoang ha 3 2" xfId="3279"/>
    <cellStyle name="Dziesietny [0]_Invoices2001Slovakia_10_Nha so 10_Dien1_tinh toan hoang ha 4" xfId="3280"/>
    <cellStyle name="Dziesiętny [0]_Invoices2001Slovakia_10_Nha so 10_Dien1_tinh toan hoang ha 4" xfId="3281"/>
    <cellStyle name="Dziesietny [0]_Invoices2001Slovakia_10_Nha so 10_Dien1_tinh toan hoang ha 5" xfId="3282"/>
    <cellStyle name="Dziesiętny [0]_Invoices2001Slovakia_10_Nha so 10_Dien1_tinh toan hoang ha 5" xfId="3283"/>
    <cellStyle name="Dziesietny [0]_Invoices2001Slovakia_10_Nha so 10_Dien1_Tong von ĐTPT" xfId="3284"/>
    <cellStyle name="Dziesiętny [0]_Invoices2001Slovakia_10_Nha so 10_Dien1_Tong von ĐTPT" xfId="3285"/>
    <cellStyle name="Dziesietny [0]_Invoices2001Slovakia_10_Nha so 10_Dien1_Tong von ĐTPT 2" xfId="3286"/>
    <cellStyle name="Dziesiętny [0]_Invoices2001Slovakia_10_Nha so 10_Dien1_Tong von ĐTPT 2" xfId="3287"/>
    <cellStyle name="Dziesietny [0]_Invoices2001Slovakia_10_Nha so 10_Dien1_Tong von ĐTPT 2 2" xfId="3288"/>
    <cellStyle name="Dziesiętny [0]_Invoices2001Slovakia_10_Nha so 10_Dien1_Tong von ĐTPT 2 2" xfId="3289"/>
    <cellStyle name="Dziesietny [0]_Invoices2001Slovakia_10_Nha so 10_Dien1_Tong von ĐTPT 3" xfId="3290"/>
    <cellStyle name="Dziesiętny [0]_Invoices2001Slovakia_10_Nha so 10_Dien1_Tong von ĐTPT 3" xfId="3291"/>
    <cellStyle name="Dziesietny [0]_Invoices2001Slovakia_10_Nha so 10_Dien1_Tong von ĐTPT 3 2" xfId="3292"/>
    <cellStyle name="Dziesiętny [0]_Invoices2001Slovakia_10_Nha so 10_Dien1_Tong von ĐTPT 3 2" xfId="3293"/>
    <cellStyle name="Dziesietny [0]_Invoices2001Slovakia_10_Nha so 10_Dien1_Tong von ĐTPT 4" xfId="3294"/>
    <cellStyle name="Dziesiętny [0]_Invoices2001Slovakia_10_Nha so 10_Dien1_Tong von ĐTPT 4" xfId="3295"/>
    <cellStyle name="Dziesietny [0]_Invoices2001Slovakia_10_Nha so 10_Dien1_Tong von ĐTPT 5" xfId="3296"/>
    <cellStyle name="Dziesiętny [0]_Invoices2001Slovakia_10_Nha so 10_Dien1_Tong von ĐTPT 5" xfId="3297"/>
    <cellStyle name="Dziesietny [0]_Invoices2001Slovakia_bang so sanh gia tri" xfId="3298"/>
    <cellStyle name="Dziesiętny [0]_Invoices2001Slovakia_bao_cao_TH_th_cong_tac_dau_thau_-_ngay251209" xfId="3299"/>
    <cellStyle name="Dziesietny [0]_Invoices2001Slovakia_bieu tong hop lai kh von 2011 gui phong TH-KTDN" xfId="3300"/>
    <cellStyle name="Dziesiętny [0]_Invoices2001Slovakia_bieu tong hop lai kh von 2011 gui phong TH-KTDN" xfId="3301"/>
    <cellStyle name="Dziesietny [0]_Invoices2001Slovakia_bieu tong hop lai kh von 2011 gui phong TH-KTDN 2" xfId="3302"/>
    <cellStyle name="Dziesiętny [0]_Invoices2001Slovakia_bieu tong hop lai kh von 2011 gui phong TH-KTDN 2" xfId="3303"/>
    <cellStyle name="Dziesietny [0]_Invoices2001Slovakia_bieu tong hop lai kh von 2011 gui phong TH-KTDN 2 2" xfId="3304"/>
    <cellStyle name="Dziesiętny [0]_Invoices2001Slovakia_bieu tong hop lai kh von 2011 gui phong TH-KTDN 2 2" xfId="3305"/>
    <cellStyle name="Dziesietny [0]_Invoices2001Slovakia_bieu tong hop lai kh von 2011 gui phong TH-KTDN 3" xfId="3306"/>
    <cellStyle name="Dziesiętny [0]_Invoices2001Slovakia_bieu tong hop lai kh von 2011 gui phong TH-KTDN 3" xfId="3307"/>
    <cellStyle name="Dziesietny [0]_Invoices2001Slovakia_bieu tong hop lai kh von 2011 gui phong TH-KTDN 3 2" xfId="3308"/>
    <cellStyle name="Dziesiętny [0]_Invoices2001Slovakia_bieu tong hop lai kh von 2011 gui phong TH-KTDN 3 2" xfId="3309"/>
    <cellStyle name="Dziesietny [0]_Invoices2001Slovakia_bieu tong hop lai kh von 2011 gui phong TH-KTDN 4" xfId="3310"/>
    <cellStyle name="Dziesiętny [0]_Invoices2001Slovakia_bieu tong hop lai kh von 2011 gui phong TH-KTDN 4" xfId="3311"/>
    <cellStyle name="Dziesietny [0]_Invoices2001Slovakia_bieu tong hop lai kh von 2011 gui phong TH-KTDN_BIEU KE HOACH  2015 (KTN 6.11 sua)" xfId="3312"/>
    <cellStyle name="Dziesiętny [0]_Invoices2001Slovakia_bieu tong hop lai kh von 2011 gui phong TH-KTDN_BIEU KE HOACH  2015 (KTN 6.11 sua)" xfId="3313"/>
    <cellStyle name="Dziesietny [0]_Invoices2001Slovakia_BIỂU TỔNG HỢP LẦN CUỐI SỬA THEO NGHI QUYẾT SỐ 81" xfId="3314"/>
    <cellStyle name="Dziesiętny [0]_Invoices2001Slovakia_Book1" xfId="3315"/>
    <cellStyle name="Dziesietny [0]_Invoices2001Slovakia_Book1_1" xfId="3316"/>
    <cellStyle name="Dziesiętny [0]_Invoices2001Slovakia_Book1_1" xfId="3317"/>
    <cellStyle name="Dziesietny [0]_Invoices2001Slovakia_Book1_1 2" xfId="3318"/>
    <cellStyle name="Dziesiętny [0]_Invoices2001Slovakia_Book1_1 2" xfId="3319"/>
    <cellStyle name="Dziesietny [0]_Invoices2001Slovakia_Book1_1 3" xfId="3320"/>
    <cellStyle name="Dziesiętny [0]_Invoices2001Slovakia_Book1_1 3" xfId="3321"/>
    <cellStyle name="Dziesietny [0]_Invoices2001Slovakia_Book1_1 4" xfId="3322"/>
    <cellStyle name="Dziesiętny [0]_Invoices2001Slovakia_Book1_1 4" xfId="3323"/>
    <cellStyle name="Dziesietny [0]_Invoices2001Slovakia_Book1_1 5" xfId="3324"/>
    <cellStyle name="Dziesiętny [0]_Invoices2001Slovakia_Book1_1 5" xfId="3325"/>
    <cellStyle name="Dziesietny [0]_Invoices2001Slovakia_Book1_1_bieu ke hoach dau thau" xfId="3326"/>
    <cellStyle name="Dziesiętny [0]_Invoices2001Slovakia_Book1_1_bieu ke hoach dau thau" xfId="3327"/>
    <cellStyle name="Dziesietny [0]_Invoices2001Slovakia_Book1_1_bieu ke hoach dau thau 2" xfId="3328"/>
    <cellStyle name="Dziesiętny [0]_Invoices2001Slovakia_Book1_1_bieu ke hoach dau thau 2" xfId="3329"/>
    <cellStyle name="Dziesietny [0]_Invoices2001Slovakia_Book1_1_bieu ke hoach dau thau 2 2" xfId="3330"/>
    <cellStyle name="Dziesiętny [0]_Invoices2001Slovakia_Book1_1_bieu ke hoach dau thau 2 2" xfId="3331"/>
    <cellStyle name="Dziesietny [0]_Invoices2001Slovakia_Book1_1_bieu ke hoach dau thau 3" xfId="3332"/>
    <cellStyle name="Dziesiętny [0]_Invoices2001Slovakia_Book1_1_bieu ke hoach dau thau 3" xfId="3333"/>
    <cellStyle name="Dziesietny [0]_Invoices2001Slovakia_Book1_1_bieu ke hoach dau thau 3 2" xfId="3334"/>
    <cellStyle name="Dziesiętny [0]_Invoices2001Slovakia_Book1_1_bieu ke hoach dau thau 3 2" xfId="3335"/>
    <cellStyle name="Dziesietny [0]_Invoices2001Slovakia_Book1_1_bieu ke hoach dau thau 4" xfId="3336"/>
    <cellStyle name="Dziesiętny [0]_Invoices2001Slovakia_Book1_1_bieu ke hoach dau thau 4" xfId="3337"/>
    <cellStyle name="Dziesietny [0]_Invoices2001Slovakia_Book1_1_bieu ke hoach dau thau 5" xfId="3338"/>
    <cellStyle name="Dziesiętny [0]_Invoices2001Slovakia_Book1_1_bieu ke hoach dau thau 5" xfId="3339"/>
    <cellStyle name="Dziesietny [0]_Invoices2001Slovakia_Book1_1_bieu ke hoach dau thau truong mam non SKH" xfId="3340"/>
    <cellStyle name="Dziesiętny [0]_Invoices2001Slovakia_Book1_1_bieu ke hoach dau thau truong mam non SKH" xfId="3341"/>
    <cellStyle name="Dziesietny [0]_Invoices2001Slovakia_Book1_1_bieu ke hoach dau thau truong mam non SKH 2" xfId="3342"/>
    <cellStyle name="Dziesiętny [0]_Invoices2001Slovakia_Book1_1_bieu ke hoach dau thau truong mam non SKH 2" xfId="3343"/>
    <cellStyle name="Dziesietny [0]_Invoices2001Slovakia_Book1_1_bieu ke hoach dau thau truong mam non SKH 2 2" xfId="3344"/>
    <cellStyle name="Dziesiętny [0]_Invoices2001Slovakia_Book1_1_bieu ke hoach dau thau truong mam non SKH 2 2" xfId="3345"/>
    <cellStyle name="Dziesietny [0]_Invoices2001Slovakia_Book1_1_bieu ke hoach dau thau truong mam non SKH 3" xfId="3346"/>
    <cellStyle name="Dziesiętny [0]_Invoices2001Slovakia_Book1_1_bieu ke hoach dau thau truong mam non SKH 3" xfId="3347"/>
    <cellStyle name="Dziesietny [0]_Invoices2001Slovakia_Book1_1_bieu ke hoach dau thau truong mam non SKH 3 2" xfId="3348"/>
    <cellStyle name="Dziesiętny [0]_Invoices2001Slovakia_Book1_1_bieu ke hoach dau thau truong mam non SKH 3 2" xfId="3349"/>
    <cellStyle name="Dziesietny [0]_Invoices2001Slovakia_Book1_1_bieu ke hoach dau thau truong mam non SKH 4" xfId="3350"/>
    <cellStyle name="Dziesiętny [0]_Invoices2001Slovakia_Book1_1_bieu ke hoach dau thau truong mam non SKH 4" xfId="3351"/>
    <cellStyle name="Dziesietny [0]_Invoices2001Slovakia_Book1_1_bieu ke hoach dau thau truong mam non SKH 5" xfId="3352"/>
    <cellStyle name="Dziesiętny [0]_Invoices2001Slovakia_Book1_1_bieu ke hoach dau thau truong mam non SKH 5" xfId="3353"/>
    <cellStyle name="Dziesietny [0]_Invoices2001Slovakia_Book1_1_bieu tong hop lai kh von 2011 gui phong TH-KTDN" xfId="3354"/>
    <cellStyle name="Dziesiętny [0]_Invoices2001Slovakia_Book1_1_bieu tong hop lai kh von 2011 gui phong TH-KTDN" xfId="3355"/>
    <cellStyle name="Dziesietny [0]_Invoices2001Slovakia_Book1_1_bieu tong hop lai kh von 2011 gui phong TH-KTDN 2" xfId="3356"/>
    <cellStyle name="Dziesiętny [0]_Invoices2001Slovakia_Book1_1_bieu tong hop lai kh von 2011 gui phong TH-KTDN 2" xfId="3357"/>
    <cellStyle name="Dziesietny [0]_Invoices2001Slovakia_Book1_1_bieu tong hop lai kh von 2011 gui phong TH-KTDN 2 2" xfId="3358"/>
    <cellStyle name="Dziesiętny [0]_Invoices2001Slovakia_Book1_1_bieu tong hop lai kh von 2011 gui phong TH-KTDN 2 2" xfId="3359"/>
    <cellStyle name="Dziesietny [0]_Invoices2001Slovakia_Book1_1_bieu tong hop lai kh von 2011 gui phong TH-KTDN 3" xfId="3360"/>
    <cellStyle name="Dziesiętny [0]_Invoices2001Slovakia_Book1_1_bieu tong hop lai kh von 2011 gui phong TH-KTDN 3" xfId="3361"/>
    <cellStyle name="Dziesietny [0]_Invoices2001Slovakia_Book1_1_bieu tong hop lai kh von 2011 gui phong TH-KTDN 3 2" xfId="3362"/>
    <cellStyle name="Dziesiętny [0]_Invoices2001Slovakia_Book1_1_bieu tong hop lai kh von 2011 gui phong TH-KTDN 3 2" xfId="3363"/>
    <cellStyle name="Dziesietny [0]_Invoices2001Slovakia_Book1_1_bieu tong hop lai kh von 2011 gui phong TH-KTDN 4" xfId="3364"/>
    <cellStyle name="Dziesiętny [0]_Invoices2001Slovakia_Book1_1_bieu tong hop lai kh von 2011 gui phong TH-KTDN 4" xfId="3365"/>
    <cellStyle name="Dziesietny [0]_Invoices2001Slovakia_Book1_1_bieu tong hop lai kh von 2011 gui phong TH-KTDN_BIEU KE HOACH  2015 (KTN 6.11 sua)" xfId="3366"/>
    <cellStyle name="Dziesiętny [0]_Invoices2001Slovakia_Book1_1_bieu tong hop lai kh von 2011 gui phong TH-KTDN_BIEU KE HOACH  2015 (KTN 6.11 sua)" xfId="3367"/>
    <cellStyle name="Dziesietny [0]_Invoices2001Slovakia_Book1_1_Book1" xfId="3368"/>
    <cellStyle name="Dziesiętny [0]_Invoices2001Slovakia_Book1_1_Book1" xfId="3369"/>
    <cellStyle name="Dziesietny [0]_Invoices2001Slovakia_Book1_1_Book1 2" xfId="3370"/>
    <cellStyle name="Dziesiętny [0]_Invoices2001Slovakia_Book1_1_Book1 2" xfId="3371"/>
    <cellStyle name="Dziesietny [0]_Invoices2001Slovakia_Book1_1_Book1_1" xfId="3372"/>
    <cellStyle name="Dziesiętny [0]_Invoices2001Slovakia_Book1_1_Book1_1" xfId="3373"/>
    <cellStyle name="Dziesietny [0]_Invoices2001Slovakia_Book1_1_Book1_1 2" xfId="3374"/>
    <cellStyle name="Dziesiętny [0]_Invoices2001Slovakia_Book1_1_Book1_1 2" xfId="3375"/>
    <cellStyle name="Dziesietny [0]_Invoices2001Slovakia_Book1_1_Book1_1 2 2" xfId="3376"/>
    <cellStyle name="Dziesiętny [0]_Invoices2001Slovakia_Book1_1_Book1_1 2 2" xfId="3377"/>
    <cellStyle name="Dziesietny [0]_Invoices2001Slovakia_Book1_1_Book1_1 3" xfId="3378"/>
    <cellStyle name="Dziesiętny [0]_Invoices2001Slovakia_Book1_1_Book1_1 3" xfId="3379"/>
    <cellStyle name="Dziesietny [0]_Invoices2001Slovakia_Book1_1_Book1_1 3 2" xfId="3380"/>
    <cellStyle name="Dziesiętny [0]_Invoices2001Slovakia_Book1_1_Book1_1 3 2" xfId="3381"/>
    <cellStyle name="Dziesietny [0]_Invoices2001Slovakia_Book1_1_Book1_1 4" xfId="3382"/>
    <cellStyle name="Dziesiętny [0]_Invoices2001Slovakia_Book1_1_Book1_1 4" xfId="3383"/>
    <cellStyle name="Dziesietny [0]_Invoices2001Slovakia_Book1_1_Book1_1 5" xfId="3384"/>
    <cellStyle name="Dziesiętny [0]_Invoices2001Slovakia_Book1_1_Book1_1 5" xfId="3385"/>
    <cellStyle name="Dziesietny [0]_Invoices2001Slovakia_Book1_1_Book1_1_Ke hoach 2010 (theo doi 11-8-2010)" xfId="3386"/>
    <cellStyle name="Dziesiętny [0]_Invoices2001Slovakia_Book1_1_Book1_1_Ke hoach 2010 (theo doi 11-8-2010)" xfId="3387"/>
    <cellStyle name="Dziesietny [0]_Invoices2001Slovakia_Book1_1_Book1_1_Ke hoach 2010 (theo doi 11-8-2010) 2" xfId="3388"/>
    <cellStyle name="Dziesiętny [0]_Invoices2001Slovakia_Book1_1_Book1_1_Ke hoach 2010 (theo doi 11-8-2010) 2" xfId="3389"/>
    <cellStyle name="Dziesietny [0]_Invoices2001Slovakia_Book1_1_Book1_1_Ke hoach 2010 (theo doi 11-8-2010) 2 2" xfId="3390"/>
    <cellStyle name="Dziesiętny [0]_Invoices2001Slovakia_Book1_1_Book1_1_Ke hoach 2010 (theo doi 11-8-2010) 2 2" xfId="3391"/>
    <cellStyle name="Dziesietny [0]_Invoices2001Slovakia_Book1_1_Book1_1_Ke hoach 2010 (theo doi 11-8-2010) 3" xfId="3392"/>
    <cellStyle name="Dziesiętny [0]_Invoices2001Slovakia_Book1_1_Book1_1_Ke hoach 2010 (theo doi 11-8-2010) 3" xfId="3393"/>
    <cellStyle name="Dziesietny [0]_Invoices2001Slovakia_Book1_1_Book1_1_Ke hoach 2010 (theo doi 11-8-2010) 3 2" xfId="3394"/>
    <cellStyle name="Dziesiętny [0]_Invoices2001Slovakia_Book1_1_Book1_1_Ke hoach 2010 (theo doi 11-8-2010) 3 2" xfId="3395"/>
    <cellStyle name="Dziesietny [0]_Invoices2001Slovakia_Book1_1_Book1_1_Ke hoach 2010 (theo doi 11-8-2010) 4" xfId="3396"/>
    <cellStyle name="Dziesiętny [0]_Invoices2001Slovakia_Book1_1_Book1_1_Ke hoach 2010 (theo doi 11-8-2010) 4" xfId="3397"/>
    <cellStyle name="Dziesietny [0]_Invoices2001Slovakia_Book1_1_Book1_1_Ke hoach 2010 (theo doi 11-8-2010)_BIEU KE HOACH  2015 (KTN 6.11 sua)" xfId="3398"/>
    <cellStyle name="Dziesiętny [0]_Invoices2001Slovakia_Book1_1_Book1_1_Ke hoach 2010 (theo doi 11-8-2010)_BIEU KE HOACH  2015 (KTN 6.11 sua)" xfId="3399"/>
    <cellStyle name="Dziesietny [0]_Invoices2001Slovakia_Book1_1_Book1_1_ke hoach dau thau 30-6-2010" xfId="3400"/>
    <cellStyle name="Dziesiętny [0]_Invoices2001Slovakia_Book1_1_Book1_1_ke hoach dau thau 30-6-2010" xfId="3401"/>
    <cellStyle name="Dziesietny [0]_Invoices2001Slovakia_Book1_1_Book1_1_ke hoach dau thau 30-6-2010 2" xfId="3402"/>
    <cellStyle name="Dziesiętny [0]_Invoices2001Slovakia_Book1_1_Book1_1_ke hoach dau thau 30-6-2010 2" xfId="3403"/>
    <cellStyle name="Dziesietny [0]_Invoices2001Slovakia_Book1_1_Book1_1_ke hoach dau thau 30-6-2010 2 2" xfId="3404"/>
    <cellStyle name="Dziesiętny [0]_Invoices2001Slovakia_Book1_1_Book1_1_ke hoach dau thau 30-6-2010 2 2" xfId="3405"/>
    <cellStyle name="Dziesietny [0]_Invoices2001Slovakia_Book1_1_Book1_1_ke hoach dau thau 30-6-2010 3" xfId="3406"/>
    <cellStyle name="Dziesiętny [0]_Invoices2001Slovakia_Book1_1_Book1_1_ke hoach dau thau 30-6-2010 3" xfId="3407"/>
    <cellStyle name="Dziesietny [0]_Invoices2001Slovakia_Book1_1_Book1_1_ke hoach dau thau 30-6-2010 3 2" xfId="3408"/>
    <cellStyle name="Dziesiętny [0]_Invoices2001Slovakia_Book1_1_Book1_1_ke hoach dau thau 30-6-2010 3 2" xfId="3409"/>
    <cellStyle name="Dziesietny [0]_Invoices2001Slovakia_Book1_1_Book1_1_ke hoach dau thau 30-6-2010 4" xfId="3410"/>
    <cellStyle name="Dziesiętny [0]_Invoices2001Slovakia_Book1_1_Book1_1_ke hoach dau thau 30-6-2010 4" xfId="3411"/>
    <cellStyle name="Dziesietny [0]_Invoices2001Slovakia_Book1_1_Book1_1_ke hoach dau thau 30-6-2010_BIEU KE HOACH  2015 (KTN 6.11 sua)" xfId="3412"/>
    <cellStyle name="Dziesiętny [0]_Invoices2001Slovakia_Book1_1_Book1_1_ke hoach dau thau 30-6-2010_BIEU KE HOACH  2015 (KTN 6.11 sua)" xfId="3413"/>
    <cellStyle name="Dziesietny [0]_Invoices2001Slovakia_Book1_1_Book1_2" xfId="3414"/>
    <cellStyle name="Dziesiętny [0]_Invoices2001Slovakia_Book1_1_Book1_2" xfId="3415"/>
    <cellStyle name="Dziesietny [0]_Invoices2001Slovakia_Book1_1_Book1_2 2" xfId="3416"/>
    <cellStyle name="Dziesiętny [0]_Invoices2001Slovakia_Book1_1_Book1_2 2" xfId="3417"/>
    <cellStyle name="Dziesietny [0]_Invoices2001Slovakia_Book1_1_Book1_bieu ke hoach dau thau" xfId="3418"/>
    <cellStyle name="Dziesiętny [0]_Invoices2001Slovakia_Book1_1_Book1_bieu ke hoach dau thau" xfId="3419"/>
    <cellStyle name="Dziesietny [0]_Invoices2001Slovakia_Book1_1_Book1_bieu ke hoach dau thau 2" xfId="3420"/>
    <cellStyle name="Dziesiętny [0]_Invoices2001Slovakia_Book1_1_Book1_bieu ke hoach dau thau 2" xfId="3421"/>
    <cellStyle name="Dziesietny [0]_Invoices2001Slovakia_Book1_1_Book1_bieu ke hoach dau thau 2 2" xfId="3422"/>
    <cellStyle name="Dziesiętny [0]_Invoices2001Slovakia_Book1_1_Book1_bieu ke hoach dau thau 2 2" xfId="3423"/>
    <cellStyle name="Dziesietny [0]_Invoices2001Slovakia_Book1_1_Book1_bieu ke hoach dau thau 3" xfId="3424"/>
    <cellStyle name="Dziesiętny [0]_Invoices2001Slovakia_Book1_1_Book1_bieu ke hoach dau thau 3" xfId="3425"/>
    <cellStyle name="Dziesietny [0]_Invoices2001Slovakia_Book1_1_Book1_bieu ke hoach dau thau 3 2" xfId="3426"/>
    <cellStyle name="Dziesiętny [0]_Invoices2001Slovakia_Book1_1_Book1_bieu ke hoach dau thau 3 2" xfId="3427"/>
    <cellStyle name="Dziesietny [0]_Invoices2001Slovakia_Book1_1_Book1_bieu ke hoach dau thau 4" xfId="3428"/>
    <cellStyle name="Dziesiętny [0]_Invoices2001Slovakia_Book1_1_Book1_bieu ke hoach dau thau 4" xfId="3429"/>
    <cellStyle name="Dziesietny [0]_Invoices2001Slovakia_Book1_1_Book1_bieu ke hoach dau thau truong mam non SKH" xfId="3430"/>
    <cellStyle name="Dziesiętny [0]_Invoices2001Slovakia_Book1_1_Book1_bieu ke hoach dau thau truong mam non SKH" xfId="3431"/>
    <cellStyle name="Dziesietny [0]_Invoices2001Slovakia_Book1_1_Book1_bieu ke hoach dau thau truong mam non SKH 2" xfId="3432"/>
    <cellStyle name="Dziesiętny [0]_Invoices2001Slovakia_Book1_1_Book1_bieu ke hoach dau thau truong mam non SKH 2" xfId="3433"/>
    <cellStyle name="Dziesietny [0]_Invoices2001Slovakia_Book1_1_Book1_bieu ke hoach dau thau truong mam non SKH 2 2" xfId="3434"/>
    <cellStyle name="Dziesiętny [0]_Invoices2001Slovakia_Book1_1_Book1_bieu ke hoach dau thau truong mam non SKH 2 2" xfId="3435"/>
    <cellStyle name="Dziesietny [0]_Invoices2001Slovakia_Book1_1_Book1_bieu ke hoach dau thau truong mam non SKH 3" xfId="3436"/>
    <cellStyle name="Dziesiętny [0]_Invoices2001Slovakia_Book1_1_Book1_bieu ke hoach dau thau truong mam non SKH 3" xfId="3437"/>
    <cellStyle name="Dziesietny [0]_Invoices2001Slovakia_Book1_1_Book1_bieu ke hoach dau thau truong mam non SKH 3 2" xfId="3438"/>
    <cellStyle name="Dziesiętny [0]_Invoices2001Slovakia_Book1_1_Book1_bieu ke hoach dau thau truong mam non SKH 3 2" xfId="3439"/>
    <cellStyle name="Dziesietny [0]_Invoices2001Slovakia_Book1_1_Book1_bieu ke hoach dau thau truong mam non SKH 4" xfId="3440"/>
    <cellStyle name="Dziesiętny [0]_Invoices2001Slovakia_Book1_1_Book1_bieu ke hoach dau thau truong mam non SKH 4" xfId="3441"/>
    <cellStyle name="Dziesietny [0]_Invoices2001Slovakia_Book1_1_Book1_bieu tong hop lai kh von 2011 gui phong TH-KTDN" xfId="3442"/>
    <cellStyle name="Dziesiętny [0]_Invoices2001Slovakia_Book1_1_Book1_bieu tong hop lai kh von 2011 gui phong TH-KTDN" xfId="3443"/>
    <cellStyle name="Dziesietny [0]_Invoices2001Slovakia_Book1_1_Book1_bieu tong hop lai kh von 2011 gui phong TH-KTDN 2" xfId="3444"/>
    <cellStyle name="Dziesiętny [0]_Invoices2001Slovakia_Book1_1_Book1_bieu tong hop lai kh von 2011 gui phong TH-KTDN 2" xfId="3445"/>
    <cellStyle name="Dziesietny [0]_Invoices2001Slovakia_Book1_1_Book1_bieu tong hop lai kh von 2011 gui phong TH-KTDN 2 2" xfId="3446"/>
    <cellStyle name="Dziesiętny [0]_Invoices2001Slovakia_Book1_1_Book1_bieu tong hop lai kh von 2011 gui phong TH-KTDN 2 2" xfId="3447"/>
    <cellStyle name="Dziesietny [0]_Invoices2001Slovakia_Book1_1_Book1_bieu tong hop lai kh von 2011 gui phong TH-KTDN 3" xfId="3448"/>
    <cellStyle name="Dziesiętny [0]_Invoices2001Slovakia_Book1_1_Book1_bieu tong hop lai kh von 2011 gui phong TH-KTDN 3" xfId="3449"/>
    <cellStyle name="Dziesietny [0]_Invoices2001Slovakia_Book1_1_Book1_bieu tong hop lai kh von 2011 gui phong TH-KTDN 3 2" xfId="3450"/>
    <cellStyle name="Dziesiętny [0]_Invoices2001Slovakia_Book1_1_Book1_bieu tong hop lai kh von 2011 gui phong TH-KTDN 3 2" xfId="3451"/>
    <cellStyle name="Dziesietny [0]_Invoices2001Slovakia_Book1_1_Book1_bieu tong hop lai kh von 2011 gui phong TH-KTDN 4" xfId="3452"/>
    <cellStyle name="Dziesiętny [0]_Invoices2001Slovakia_Book1_1_Book1_bieu tong hop lai kh von 2011 gui phong TH-KTDN 4" xfId="3453"/>
    <cellStyle name="Dziesietny [0]_Invoices2001Slovakia_Book1_1_Book1_bieu tong hop lai kh von 2011 gui phong TH-KTDN_BIEU KE HOACH  2015 (KTN 6.11 sua)" xfId="3454"/>
    <cellStyle name="Dziesiętny [0]_Invoices2001Slovakia_Book1_1_Book1_bieu tong hop lai kh von 2011 gui phong TH-KTDN_BIEU KE HOACH  2015 (KTN 6.11 sua)" xfId="3455"/>
    <cellStyle name="Dziesietny [0]_Invoices2001Slovakia_Book1_1_Book1_Book1" xfId="3456"/>
    <cellStyle name="Dziesiętny [0]_Invoices2001Slovakia_Book1_1_Book1_Book1" xfId="3457"/>
    <cellStyle name="Dziesietny [0]_Invoices2001Slovakia_Book1_1_Book1_Book1 2" xfId="3458"/>
    <cellStyle name="Dziesiętny [0]_Invoices2001Slovakia_Book1_1_Book1_Book1 2" xfId="3459"/>
    <cellStyle name="Dziesietny [0]_Invoices2001Slovakia_Book1_1_Book1_Book1 2 2" xfId="3460"/>
    <cellStyle name="Dziesiętny [0]_Invoices2001Slovakia_Book1_1_Book1_Book1 2 2" xfId="3461"/>
    <cellStyle name="Dziesietny [0]_Invoices2001Slovakia_Book1_1_Book1_Book1 3" xfId="3462"/>
    <cellStyle name="Dziesiętny [0]_Invoices2001Slovakia_Book1_1_Book1_Book1 3" xfId="3463"/>
    <cellStyle name="Dziesietny [0]_Invoices2001Slovakia_Book1_1_Book1_Book1 3 2" xfId="3464"/>
    <cellStyle name="Dziesiętny [0]_Invoices2001Slovakia_Book1_1_Book1_Book1 3 2" xfId="3465"/>
    <cellStyle name="Dziesietny [0]_Invoices2001Slovakia_Book1_1_Book1_Book1 4" xfId="3466"/>
    <cellStyle name="Dziesiętny [0]_Invoices2001Slovakia_Book1_1_Book1_Book1 4" xfId="3467"/>
    <cellStyle name="Dziesietny [0]_Invoices2001Slovakia_Book1_1_Book1_Book1_Ke hoach 2010 (theo doi 11-8-2010)" xfId="3468"/>
    <cellStyle name="Dziesiętny [0]_Invoices2001Slovakia_Book1_1_Book1_Book1_Ke hoach 2010 (theo doi 11-8-2010)" xfId="3469"/>
    <cellStyle name="Dziesietny [0]_Invoices2001Slovakia_Book1_1_Book1_Book1_Ke hoach 2010 (theo doi 11-8-2010) 2" xfId="3470"/>
    <cellStyle name="Dziesiętny [0]_Invoices2001Slovakia_Book1_1_Book1_Book1_Ke hoach 2010 (theo doi 11-8-2010) 2" xfId="3471"/>
    <cellStyle name="Dziesietny [0]_Invoices2001Slovakia_Book1_1_Book1_Book1_Ke hoach 2010 (theo doi 11-8-2010) 2 2" xfId="3472"/>
    <cellStyle name="Dziesiętny [0]_Invoices2001Slovakia_Book1_1_Book1_Book1_Ke hoach 2010 (theo doi 11-8-2010) 2 2" xfId="3473"/>
    <cellStyle name="Dziesietny [0]_Invoices2001Slovakia_Book1_1_Book1_Book1_Ke hoach 2010 (theo doi 11-8-2010) 3" xfId="3474"/>
    <cellStyle name="Dziesiętny [0]_Invoices2001Slovakia_Book1_1_Book1_Book1_Ke hoach 2010 (theo doi 11-8-2010) 3" xfId="3475"/>
    <cellStyle name="Dziesietny [0]_Invoices2001Slovakia_Book1_1_Book1_Book1_Ke hoach 2010 (theo doi 11-8-2010) 3 2" xfId="3476"/>
    <cellStyle name="Dziesiętny [0]_Invoices2001Slovakia_Book1_1_Book1_Book1_Ke hoach 2010 (theo doi 11-8-2010) 3 2" xfId="3477"/>
    <cellStyle name="Dziesietny [0]_Invoices2001Slovakia_Book1_1_Book1_Book1_Ke hoach 2010 (theo doi 11-8-2010) 4" xfId="3478"/>
    <cellStyle name="Dziesiętny [0]_Invoices2001Slovakia_Book1_1_Book1_Book1_Ke hoach 2010 (theo doi 11-8-2010) 4" xfId="3479"/>
    <cellStyle name="Dziesietny [0]_Invoices2001Slovakia_Book1_1_Book1_Book1_Ke hoach 2010 (theo doi 11-8-2010)_BIEU KE HOACH  2015 (KTN 6.11 sua)" xfId="3480"/>
    <cellStyle name="Dziesiętny [0]_Invoices2001Slovakia_Book1_1_Book1_Book1_Ke hoach 2010 (theo doi 11-8-2010)_BIEU KE HOACH  2015 (KTN 6.11 sua)" xfId="3481"/>
    <cellStyle name="Dziesietny [0]_Invoices2001Slovakia_Book1_1_Book1_Book1_ke hoach dau thau 30-6-2010" xfId="3482"/>
    <cellStyle name="Dziesiętny [0]_Invoices2001Slovakia_Book1_1_Book1_Book1_ke hoach dau thau 30-6-2010" xfId="3483"/>
    <cellStyle name="Dziesietny [0]_Invoices2001Slovakia_Book1_1_Book1_Book1_ke hoach dau thau 30-6-2010 2" xfId="3484"/>
    <cellStyle name="Dziesiętny [0]_Invoices2001Slovakia_Book1_1_Book1_Book1_ke hoach dau thau 30-6-2010 2" xfId="3485"/>
    <cellStyle name="Dziesietny [0]_Invoices2001Slovakia_Book1_1_Book1_Book1_ke hoach dau thau 30-6-2010 2 2" xfId="3486"/>
    <cellStyle name="Dziesiętny [0]_Invoices2001Slovakia_Book1_1_Book1_Book1_ke hoach dau thau 30-6-2010 2 2" xfId="3487"/>
    <cellStyle name="Dziesietny [0]_Invoices2001Slovakia_Book1_1_Book1_Book1_ke hoach dau thau 30-6-2010 3" xfId="3488"/>
    <cellStyle name="Dziesiętny [0]_Invoices2001Slovakia_Book1_1_Book1_Book1_ke hoach dau thau 30-6-2010 3" xfId="3489"/>
    <cellStyle name="Dziesietny [0]_Invoices2001Slovakia_Book1_1_Book1_Book1_ke hoach dau thau 30-6-2010 3 2" xfId="3490"/>
    <cellStyle name="Dziesiętny [0]_Invoices2001Slovakia_Book1_1_Book1_Book1_ke hoach dau thau 30-6-2010 3 2" xfId="3491"/>
    <cellStyle name="Dziesietny [0]_Invoices2001Slovakia_Book1_1_Book1_Book1_ke hoach dau thau 30-6-2010 4" xfId="3492"/>
    <cellStyle name="Dziesiętny [0]_Invoices2001Slovakia_Book1_1_Book1_Book1_ke hoach dau thau 30-6-2010 4" xfId="3493"/>
    <cellStyle name="Dziesietny [0]_Invoices2001Slovakia_Book1_1_Book1_Book1_ke hoach dau thau 30-6-2010_BIEU KE HOACH  2015 (KTN 6.11 sua)" xfId="3494"/>
    <cellStyle name="Dziesiętny [0]_Invoices2001Slovakia_Book1_1_Book1_Book1_ke hoach dau thau 30-6-2010_BIEU KE HOACH  2015 (KTN 6.11 sua)" xfId="3495"/>
    <cellStyle name="Dziesietny [0]_Invoices2001Slovakia_Book1_1_Book1_Copy of KH PHAN BO VON ĐỐI ỨNG NAM 2011 (30 TY phuong án gop WB)" xfId="3496"/>
    <cellStyle name="Dziesiętny [0]_Invoices2001Slovakia_Book1_1_Book1_Copy of KH PHAN BO VON ĐỐI ỨNG NAM 2011 (30 TY phuong án gop WB)" xfId="3497"/>
    <cellStyle name="Dziesietny [0]_Invoices2001Slovakia_Book1_1_Book1_Copy of KH PHAN BO VON ĐỐI ỨNG NAM 2011 (30 TY phuong án gop WB) 2" xfId="3498"/>
    <cellStyle name="Dziesiętny [0]_Invoices2001Slovakia_Book1_1_Book1_Copy of KH PHAN BO VON ĐỐI ỨNG NAM 2011 (30 TY phuong án gop WB) 2" xfId="3499"/>
    <cellStyle name="Dziesietny [0]_Invoices2001Slovakia_Book1_1_Book1_Copy of KH PHAN BO VON ĐỐI ỨNG NAM 2011 (30 TY phuong án gop WB) 2 2" xfId="3500"/>
    <cellStyle name="Dziesiętny [0]_Invoices2001Slovakia_Book1_1_Book1_Copy of KH PHAN BO VON ĐỐI ỨNG NAM 2011 (30 TY phuong án gop WB) 2 2" xfId="3501"/>
    <cellStyle name="Dziesietny [0]_Invoices2001Slovakia_Book1_1_Book1_Copy of KH PHAN BO VON ĐỐI ỨNG NAM 2011 (30 TY phuong án gop WB) 3" xfId="3502"/>
    <cellStyle name="Dziesiętny [0]_Invoices2001Slovakia_Book1_1_Book1_Copy of KH PHAN BO VON ĐỐI ỨNG NAM 2011 (30 TY phuong án gop WB) 3" xfId="3503"/>
    <cellStyle name="Dziesietny [0]_Invoices2001Slovakia_Book1_1_Book1_Copy of KH PHAN BO VON ĐỐI ỨNG NAM 2011 (30 TY phuong án gop WB) 3 2" xfId="3504"/>
    <cellStyle name="Dziesiętny [0]_Invoices2001Slovakia_Book1_1_Book1_Copy of KH PHAN BO VON ĐỐI ỨNG NAM 2011 (30 TY phuong án gop WB) 3 2" xfId="3505"/>
    <cellStyle name="Dziesietny [0]_Invoices2001Slovakia_Book1_1_Book1_Copy of KH PHAN BO VON ĐỐI ỨNG NAM 2011 (30 TY phuong án gop WB) 4" xfId="3506"/>
    <cellStyle name="Dziesiętny [0]_Invoices2001Slovakia_Book1_1_Book1_Copy of KH PHAN BO VON ĐỐI ỨNG NAM 2011 (30 TY phuong án gop WB) 4" xfId="3507"/>
    <cellStyle name="Dziesietny [0]_Invoices2001Slovakia_Book1_1_Book1_Copy of KH PHAN BO VON ĐỐI ỨNG NAM 2011 (30 TY phuong án gop WB)_BIEU KE HOACH  2015 (KTN 6.11 sua)" xfId="3508"/>
    <cellStyle name="Dziesiętny [0]_Invoices2001Slovakia_Book1_1_Book1_Copy of KH PHAN BO VON ĐỐI ỨNG NAM 2011 (30 TY phuong án gop WB)_BIEU KE HOACH  2015 (KTN 6.11 sua)" xfId="3509"/>
    <cellStyle name="Dziesietny [0]_Invoices2001Slovakia_Book1_1_Book1_DTTD chieng chan Tham lai 29-9-2009" xfId="3510"/>
    <cellStyle name="Dziesiętny [0]_Invoices2001Slovakia_Book1_1_Book1_DTTD chieng chan Tham lai 29-9-2009" xfId="3511"/>
    <cellStyle name="Dziesietny [0]_Invoices2001Slovakia_Book1_1_Book1_DTTD chieng chan Tham lai 29-9-2009 2" xfId="3512"/>
    <cellStyle name="Dziesiętny [0]_Invoices2001Slovakia_Book1_1_Book1_DTTD chieng chan Tham lai 29-9-2009 2" xfId="3513"/>
    <cellStyle name="Dziesietny [0]_Invoices2001Slovakia_Book1_1_Book1_DTTD chieng chan Tham lai 29-9-2009 2 2" xfId="3514"/>
    <cellStyle name="Dziesiętny [0]_Invoices2001Slovakia_Book1_1_Book1_DTTD chieng chan Tham lai 29-9-2009 2 2" xfId="3515"/>
    <cellStyle name="Dziesietny [0]_Invoices2001Slovakia_Book1_1_Book1_DTTD chieng chan Tham lai 29-9-2009 3" xfId="3516"/>
    <cellStyle name="Dziesiętny [0]_Invoices2001Slovakia_Book1_1_Book1_DTTD chieng chan Tham lai 29-9-2009 3" xfId="3517"/>
    <cellStyle name="Dziesietny [0]_Invoices2001Slovakia_Book1_1_Book1_DTTD chieng chan Tham lai 29-9-2009 3 2" xfId="3518"/>
    <cellStyle name="Dziesiętny [0]_Invoices2001Slovakia_Book1_1_Book1_DTTD chieng chan Tham lai 29-9-2009 3 2" xfId="3519"/>
    <cellStyle name="Dziesietny [0]_Invoices2001Slovakia_Book1_1_Book1_DTTD chieng chan Tham lai 29-9-2009 4" xfId="3520"/>
    <cellStyle name="Dziesiętny [0]_Invoices2001Slovakia_Book1_1_Book1_DTTD chieng chan Tham lai 29-9-2009 4" xfId="3521"/>
    <cellStyle name="Dziesietny [0]_Invoices2001Slovakia_Book1_1_Book1_DTTD chieng chan Tham lai 29-9-2009_BIEU KE HOACH  2015 (KTN 6.11 sua)" xfId="3522"/>
    <cellStyle name="Dziesiętny [0]_Invoices2001Slovakia_Book1_1_Book1_DTTD chieng chan Tham lai 29-9-2009_BIEU KE HOACH  2015 (KTN 6.11 sua)" xfId="3523"/>
    <cellStyle name="Dziesietny [0]_Invoices2001Slovakia_Book1_1_Book1_Du toan nuoc San Thang (GD2)" xfId="3524"/>
    <cellStyle name="Dziesiętny [0]_Invoices2001Slovakia_Book1_1_Book1_Du toan nuoc San Thang (GD2)" xfId="3525"/>
    <cellStyle name="Dziesietny [0]_Invoices2001Slovakia_Book1_1_Book1_Du toan nuoc San Thang (GD2) 2" xfId="3526"/>
    <cellStyle name="Dziesiętny [0]_Invoices2001Slovakia_Book1_1_Book1_Du toan nuoc San Thang (GD2) 2" xfId="3527"/>
    <cellStyle name="Dziesietny [0]_Invoices2001Slovakia_Book1_1_Book1_Du toan nuoc San Thang (GD2) 2 2" xfId="3528"/>
    <cellStyle name="Dziesiętny [0]_Invoices2001Slovakia_Book1_1_Book1_Du toan nuoc San Thang (GD2) 2 2" xfId="3529"/>
    <cellStyle name="Dziesietny [0]_Invoices2001Slovakia_Book1_1_Book1_Du toan nuoc San Thang (GD2) 3" xfId="3530"/>
    <cellStyle name="Dziesiętny [0]_Invoices2001Slovakia_Book1_1_Book1_Du toan nuoc San Thang (GD2) 3" xfId="3531"/>
    <cellStyle name="Dziesietny [0]_Invoices2001Slovakia_Book1_1_Book1_Du toan nuoc San Thang (GD2) 3 2" xfId="3532"/>
    <cellStyle name="Dziesiętny [0]_Invoices2001Slovakia_Book1_1_Book1_Du toan nuoc San Thang (GD2) 3 2" xfId="3533"/>
    <cellStyle name="Dziesietny [0]_Invoices2001Slovakia_Book1_1_Book1_Du toan nuoc San Thang (GD2) 4" xfId="3534"/>
    <cellStyle name="Dziesiętny [0]_Invoices2001Slovakia_Book1_1_Book1_Du toan nuoc San Thang (GD2) 4" xfId="3535"/>
    <cellStyle name="Dziesietny [0]_Invoices2001Slovakia_Book1_1_Book1_Ke hoach 2010 (theo doi 11-8-2010)" xfId="3536"/>
    <cellStyle name="Dziesiętny [0]_Invoices2001Slovakia_Book1_1_Book1_Ke hoach 2010 (theo doi 11-8-2010)" xfId="3537"/>
    <cellStyle name="Dziesietny [0]_Invoices2001Slovakia_Book1_1_Book1_Ke hoach 2010 (theo doi 11-8-2010) 2" xfId="3538"/>
    <cellStyle name="Dziesiętny [0]_Invoices2001Slovakia_Book1_1_Book1_Ke hoach 2010 (theo doi 11-8-2010) 2" xfId="3539"/>
    <cellStyle name="Dziesietny [0]_Invoices2001Slovakia_Book1_1_Book1_Ke hoach 2010 (theo doi 11-8-2010) 2 2" xfId="3540"/>
    <cellStyle name="Dziesiętny [0]_Invoices2001Slovakia_Book1_1_Book1_Ke hoach 2010 (theo doi 11-8-2010) 2 2" xfId="3541"/>
    <cellStyle name="Dziesietny [0]_Invoices2001Slovakia_Book1_1_Book1_Ke hoach 2010 (theo doi 11-8-2010) 3" xfId="3542"/>
    <cellStyle name="Dziesiętny [0]_Invoices2001Slovakia_Book1_1_Book1_Ke hoach 2010 (theo doi 11-8-2010) 3" xfId="3543"/>
    <cellStyle name="Dziesietny [0]_Invoices2001Slovakia_Book1_1_Book1_Ke hoach 2010 (theo doi 11-8-2010) 3 2" xfId="3544"/>
    <cellStyle name="Dziesiętny [0]_Invoices2001Slovakia_Book1_1_Book1_Ke hoach 2010 (theo doi 11-8-2010) 3 2" xfId="3545"/>
    <cellStyle name="Dziesietny [0]_Invoices2001Slovakia_Book1_1_Book1_Ke hoach 2010 (theo doi 11-8-2010) 4" xfId="3546"/>
    <cellStyle name="Dziesiętny [0]_Invoices2001Slovakia_Book1_1_Book1_Ke hoach 2010 (theo doi 11-8-2010) 4" xfId="3547"/>
    <cellStyle name="Dziesietny [0]_Invoices2001Slovakia_Book1_1_Book1_ke hoach dau thau 30-6-2010" xfId="3548"/>
    <cellStyle name="Dziesiętny [0]_Invoices2001Slovakia_Book1_1_Book1_ke hoach dau thau 30-6-2010" xfId="3549"/>
    <cellStyle name="Dziesietny [0]_Invoices2001Slovakia_Book1_1_Book1_ke hoach dau thau 30-6-2010 2" xfId="3550"/>
    <cellStyle name="Dziesiętny [0]_Invoices2001Slovakia_Book1_1_Book1_ke hoach dau thau 30-6-2010 2" xfId="3551"/>
    <cellStyle name="Dziesietny [0]_Invoices2001Slovakia_Book1_1_Book1_ke hoach dau thau 30-6-2010 2 2" xfId="3552"/>
    <cellStyle name="Dziesiętny [0]_Invoices2001Slovakia_Book1_1_Book1_ke hoach dau thau 30-6-2010 2 2" xfId="3553"/>
    <cellStyle name="Dziesietny [0]_Invoices2001Slovakia_Book1_1_Book1_ke hoach dau thau 30-6-2010 3" xfId="3554"/>
    <cellStyle name="Dziesiętny [0]_Invoices2001Slovakia_Book1_1_Book1_ke hoach dau thau 30-6-2010 3" xfId="3555"/>
    <cellStyle name="Dziesietny [0]_Invoices2001Slovakia_Book1_1_Book1_ke hoach dau thau 30-6-2010 3 2" xfId="3556"/>
    <cellStyle name="Dziesiętny [0]_Invoices2001Slovakia_Book1_1_Book1_ke hoach dau thau 30-6-2010 3 2" xfId="3557"/>
    <cellStyle name="Dziesietny [0]_Invoices2001Slovakia_Book1_1_Book1_ke hoach dau thau 30-6-2010 4" xfId="3558"/>
    <cellStyle name="Dziesiętny [0]_Invoices2001Slovakia_Book1_1_Book1_ke hoach dau thau 30-6-2010 4" xfId="3559"/>
    <cellStyle name="Dziesietny [0]_Invoices2001Slovakia_Book1_1_Book1_KH Von 2012 gui BKH 1" xfId="3560"/>
    <cellStyle name="Dziesiętny [0]_Invoices2001Slovakia_Book1_1_Book1_KH Von 2012 gui BKH 1" xfId="3561"/>
    <cellStyle name="Dziesietny [0]_Invoices2001Slovakia_Book1_1_Book1_KH Von 2012 gui BKH 1 2" xfId="3562"/>
    <cellStyle name="Dziesiętny [0]_Invoices2001Slovakia_Book1_1_Book1_KH Von 2012 gui BKH 1 2" xfId="3563"/>
    <cellStyle name="Dziesietny [0]_Invoices2001Slovakia_Book1_1_Book1_KH Von 2012 gui BKH 1 2 2" xfId="3564"/>
    <cellStyle name="Dziesiętny [0]_Invoices2001Slovakia_Book1_1_Book1_KH Von 2012 gui BKH 1 2 2" xfId="3565"/>
    <cellStyle name="Dziesietny [0]_Invoices2001Slovakia_Book1_1_Book1_KH Von 2012 gui BKH 1 3" xfId="3566"/>
    <cellStyle name="Dziesiętny [0]_Invoices2001Slovakia_Book1_1_Book1_KH Von 2012 gui BKH 1 3" xfId="3567"/>
    <cellStyle name="Dziesietny [0]_Invoices2001Slovakia_Book1_1_Book1_KH Von 2012 gui BKH 1 3 2" xfId="3568"/>
    <cellStyle name="Dziesiętny [0]_Invoices2001Slovakia_Book1_1_Book1_KH Von 2012 gui BKH 1 3 2" xfId="3569"/>
    <cellStyle name="Dziesietny [0]_Invoices2001Slovakia_Book1_1_Book1_KH Von 2012 gui BKH 1 4" xfId="3570"/>
    <cellStyle name="Dziesiętny [0]_Invoices2001Slovakia_Book1_1_Book1_KH Von 2012 gui BKH 1 4" xfId="3571"/>
    <cellStyle name="Dziesietny [0]_Invoices2001Slovakia_Book1_1_Book1_KH Von 2012 gui BKH 1_BIEU KE HOACH  2015 (KTN 6.11 sua)" xfId="3572"/>
    <cellStyle name="Dziesiętny [0]_Invoices2001Slovakia_Book1_1_Book1_KH Von 2012 gui BKH 1_BIEU KE HOACH  2015 (KTN 6.11 sua)" xfId="3573"/>
    <cellStyle name="Dziesietny [0]_Invoices2001Slovakia_Book1_1_Book1_QD ke hoach dau thau" xfId="3574"/>
    <cellStyle name="Dziesiętny [0]_Invoices2001Slovakia_Book1_1_Book1_QD ke hoach dau thau" xfId="3575"/>
    <cellStyle name="Dziesietny [0]_Invoices2001Slovakia_Book1_1_Book1_QD ke hoach dau thau 2" xfId="3576"/>
    <cellStyle name="Dziesiętny [0]_Invoices2001Slovakia_Book1_1_Book1_QD ke hoach dau thau 2" xfId="3577"/>
    <cellStyle name="Dziesietny [0]_Invoices2001Slovakia_Book1_1_Book1_QD ke hoach dau thau 2 2" xfId="3578"/>
    <cellStyle name="Dziesiętny [0]_Invoices2001Slovakia_Book1_1_Book1_QD ke hoach dau thau 2 2" xfId="3579"/>
    <cellStyle name="Dziesietny [0]_Invoices2001Slovakia_Book1_1_Book1_QD ke hoach dau thau 3" xfId="3580"/>
    <cellStyle name="Dziesiętny [0]_Invoices2001Slovakia_Book1_1_Book1_QD ke hoach dau thau 3" xfId="3581"/>
    <cellStyle name="Dziesietny [0]_Invoices2001Slovakia_Book1_1_Book1_QD ke hoach dau thau 3 2" xfId="3582"/>
    <cellStyle name="Dziesiętny [0]_Invoices2001Slovakia_Book1_1_Book1_QD ke hoach dau thau 3 2" xfId="3583"/>
    <cellStyle name="Dziesietny [0]_Invoices2001Slovakia_Book1_1_Book1_QD ke hoach dau thau 4" xfId="3584"/>
    <cellStyle name="Dziesiętny [0]_Invoices2001Slovakia_Book1_1_Book1_QD ke hoach dau thau 4" xfId="3585"/>
    <cellStyle name="Dziesietny [0]_Invoices2001Slovakia_Book1_1_Book1_tinh toan hoang ha" xfId="3586"/>
    <cellStyle name="Dziesiętny [0]_Invoices2001Slovakia_Book1_1_Book1_tinh toan hoang ha" xfId="3587"/>
    <cellStyle name="Dziesietny [0]_Invoices2001Slovakia_Book1_1_Book1_tinh toan hoang ha 2" xfId="3588"/>
    <cellStyle name="Dziesiętny [0]_Invoices2001Slovakia_Book1_1_Book1_tinh toan hoang ha 2" xfId="3589"/>
    <cellStyle name="Dziesietny [0]_Invoices2001Slovakia_Book1_1_Book1_tinh toan hoang ha 2 2" xfId="3590"/>
    <cellStyle name="Dziesiętny [0]_Invoices2001Slovakia_Book1_1_Book1_tinh toan hoang ha 2 2" xfId="3591"/>
    <cellStyle name="Dziesietny [0]_Invoices2001Slovakia_Book1_1_Book1_tinh toan hoang ha 3" xfId="3592"/>
    <cellStyle name="Dziesiętny [0]_Invoices2001Slovakia_Book1_1_Book1_tinh toan hoang ha 3" xfId="3593"/>
    <cellStyle name="Dziesietny [0]_Invoices2001Slovakia_Book1_1_Book1_tinh toan hoang ha 3 2" xfId="3594"/>
    <cellStyle name="Dziesiętny [0]_Invoices2001Slovakia_Book1_1_Book1_tinh toan hoang ha 3 2" xfId="3595"/>
    <cellStyle name="Dziesietny [0]_Invoices2001Slovakia_Book1_1_Book1_tinh toan hoang ha 4" xfId="3596"/>
    <cellStyle name="Dziesiętny [0]_Invoices2001Slovakia_Book1_1_Book1_tinh toan hoang ha 4" xfId="3597"/>
    <cellStyle name="Dziesietny [0]_Invoices2001Slovakia_Book1_1_Book1_Tong von ĐTPT" xfId="3598"/>
    <cellStyle name="Dziesiętny [0]_Invoices2001Slovakia_Book1_1_Book1_Tong von ĐTPT" xfId="3599"/>
    <cellStyle name="Dziesietny [0]_Invoices2001Slovakia_Book1_1_Book1_Tong von ĐTPT 2" xfId="3600"/>
    <cellStyle name="Dziesiętny [0]_Invoices2001Slovakia_Book1_1_Book1_Tong von ĐTPT 2" xfId="3601"/>
    <cellStyle name="Dziesietny [0]_Invoices2001Slovakia_Book1_1_Book1_Tong von ĐTPT 2 2" xfId="3602"/>
    <cellStyle name="Dziesiętny [0]_Invoices2001Slovakia_Book1_1_Book1_Tong von ĐTPT 2 2" xfId="3603"/>
    <cellStyle name="Dziesietny [0]_Invoices2001Slovakia_Book1_1_Book1_Tong von ĐTPT 3" xfId="3604"/>
    <cellStyle name="Dziesiętny [0]_Invoices2001Slovakia_Book1_1_Book1_Tong von ĐTPT 3" xfId="3605"/>
    <cellStyle name="Dziesietny [0]_Invoices2001Slovakia_Book1_1_Book1_Tong von ĐTPT 3 2" xfId="3606"/>
    <cellStyle name="Dziesiętny [0]_Invoices2001Slovakia_Book1_1_Book1_Tong von ĐTPT 3 2" xfId="3607"/>
    <cellStyle name="Dziesietny [0]_Invoices2001Slovakia_Book1_1_Book1_Tong von ĐTPT 4" xfId="3608"/>
    <cellStyle name="Dziesiętny [0]_Invoices2001Slovakia_Book1_1_Book1_Tong von ĐTPT 4" xfId="3609"/>
    <cellStyle name="Dziesietny [0]_Invoices2001Slovakia_Book1_1_Copy of KH PHAN BO VON ĐỐI ỨNG NAM 2011 (30 TY phuong án gop WB)" xfId="3610"/>
    <cellStyle name="Dziesiętny [0]_Invoices2001Slovakia_Book1_1_Copy of KH PHAN BO VON ĐỐI ỨNG NAM 2011 (30 TY phuong án gop WB)" xfId="3611"/>
    <cellStyle name="Dziesietny [0]_Invoices2001Slovakia_Book1_1_Copy of KH PHAN BO VON ĐỐI ỨNG NAM 2011 (30 TY phuong án gop WB) 2" xfId="3612"/>
    <cellStyle name="Dziesiętny [0]_Invoices2001Slovakia_Book1_1_Copy of KH PHAN BO VON ĐỐI ỨNG NAM 2011 (30 TY phuong án gop WB) 2" xfId="3613"/>
    <cellStyle name="Dziesietny [0]_Invoices2001Slovakia_Book1_1_Copy of KH PHAN BO VON ĐỐI ỨNG NAM 2011 (30 TY phuong án gop WB) 2 2" xfId="3614"/>
    <cellStyle name="Dziesiętny [0]_Invoices2001Slovakia_Book1_1_Copy of KH PHAN BO VON ĐỐI ỨNG NAM 2011 (30 TY phuong án gop WB) 2 2" xfId="3615"/>
    <cellStyle name="Dziesietny [0]_Invoices2001Slovakia_Book1_1_Copy of KH PHAN BO VON ĐỐI ỨNG NAM 2011 (30 TY phuong án gop WB) 3" xfId="3616"/>
    <cellStyle name="Dziesiętny [0]_Invoices2001Slovakia_Book1_1_Copy of KH PHAN BO VON ĐỐI ỨNG NAM 2011 (30 TY phuong án gop WB) 3" xfId="3617"/>
    <cellStyle name="Dziesietny [0]_Invoices2001Slovakia_Book1_1_Copy of KH PHAN BO VON ĐỐI ỨNG NAM 2011 (30 TY phuong án gop WB) 3 2" xfId="3618"/>
    <cellStyle name="Dziesiętny [0]_Invoices2001Slovakia_Book1_1_Copy of KH PHAN BO VON ĐỐI ỨNG NAM 2011 (30 TY phuong án gop WB) 3 2" xfId="3619"/>
    <cellStyle name="Dziesietny [0]_Invoices2001Slovakia_Book1_1_Copy of KH PHAN BO VON ĐỐI ỨNG NAM 2011 (30 TY phuong án gop WB) 4" xfId="3620"/>
    <cellStyle name="Dziesiętny [0]_Invoices2001Slovakia_Book1_1_Copy of KH PHAN BO VON ĐỐI ỨNG NAM 2011 (30 TY phuong án gop WB) 4" xfId="3621"/>
    <cellStyle name="Dziesietny [0]_Invoices2001Slovakia_Book1_1_Copy of KH PHAN BO VON ĐỐI ỨNG NAM 2011 (30 TY phuong án gop WB)_BIEU KE HOACH  2015 (KTN 6.11 sua)" xfId="3622"/>
    <cellStyle name="Dziesiętny [0]_Invoices2001Slovakia_Book1_1_Copy of KH PHAN BO VON ĐỐI ỨNG NAM 2011 (30 TY phuong án gop WB)_BIEU KE HOACH  2015 (KTN 6.11 sua)" xfId="3623"/>
    <cellStyle name="Dziesietny [0]_Invoices2001Slovakia_Book1_1_Danh Mục KCM trinh BKH 2011 (BS 30A)" xfId="3624"/>
    <cellStyle name="Dziesiętny [0]_Invoices2001Slovakia_Book1_1_Danh Mục KCM trinh BKH 2011 (BS 30A)" xfId="3625"/>
    <cellStyle name="Dziesietny [0]_Invoices2001Slovakia_Book1_1_Danh Mục KCM trinh BKH 2011 (BS 30A) 2" xfId="3626"/>
    <cellStyle name="Dziesiętny [0]_Invoices2001Slovakia_Book1_1_Danh Mục KCM trinh BKH 2011 (BS 30A) 2" xfId="3627"/>
    <cellStyle name="Dziesietny [0]_Invoices2001Slovakia_Book1_1_DTTD chieng chan Tham lai 29-9-2009" xfId="3628"/>
    <cellStyle name="Dziesiętny [0]_Invoices2001Slovakia_Book1_1_DTTD chieng chan Tham lai 29-9-2009" xfId="3629"/>
    <cellStyle name="Dziesietny [0]_Invoices2001Slovakia_Book1_1_DTTD chieng chan Tham lai 29-9-2009 2" xfId="3630"/>
    <cellStyle name="Dziesiętny [0]_Invoices2001Slovakia_Book1_1_DTTD chieng chan Tham lai 29-9-2009 2" xfId="3631"/>
    <cellStyle name="Dziesietny [0]_Invoices2001Slovakia_Book1_1_DTTD chieng chan Tham lai 29-9-2009 2 2" xfId="3632"/>
    <cellStyle name="Dziesiętny [0]_Invoices2001Slovakia_Book1_1_DTTD chieng chan Tham lai 29-9-2009 2 2" xfId="3633"/>
    <cellStyle name="Dziesietny [0]_Invoices2001Slovakia_Book1_1_DTTD chieng chan Tham lai 29-9-2009 3" xfId="3634"/>
    <cellStyle name="Dziesiętny [0]_Invoices2001Slovakia_Book1_1_DTTD chieng chan Tham lai 29-9-2009 3" xfId="3635"/>
    <cellStyle name="Dziesietny [0]_Invoices2001Slovakia_Book1_1_DTTD chieng chan Tham lai 29-9-2009 3 2" xfId="3636"/>
    <cellStyle name="Dziesiętny [0]_Invoices2001Slovakia_Book1_1_DTTD chieng chan Tham lai 29-9-2009 3 2" xfId="3637"/>
    <cellStyle name="Dziesietny [0]_Invoices2001Slovakia_Book1_1_DTTD chieng chan Tham lai 29-9-2009 4" xfId="3638"/>
    <cellStyle name="Dziesiętny [0]_Invoices2001Slovakia_Book1_1_DTTD chieng chan Tham lai 29-9-2009 4" xfId="3639"/>
    <cellStyle name="Dziesietny [0]_Invoices2001Slovakia_Book1_1_DTTD chieng chan Tham lai 29-9-2009_BIEU KE HOACH  2015 (KTN 6.11 sua)" xfId="3640"/>
    <cellStyle name="Dziesiętny [0]_Invoices2001Slovakia_Book1_1_DTTD chieng chan Tham lai 29-9-2009_BIEU KE HOACH  2015 (KTN 6.11 sua)" xfId="3641"/>
    <cellStyle name="Dziesietny [0]_Invoices2001Slovakia_Book1_1_Du toan nuoc San Thang (GD2)" xfId="3642"/>
    <cellStyle name="Dziesiętny [0]_Invoices2001Slovakia_Book1_1_Du toan nuoc San Thang (GD2)" xfId="3643"/>
    <cellStyle name="Dziesietny [0]_Invoices2001Slovakia_Book1_1_Du toan nuoc San Thang (GD2) 2" xfId="3644"/>
    <cellStyle name="Dziesiętny [0]_Invoices2001Slovakia_Book1_1_Du toan nuoc San Thang (GD2) 2" xfId="3645"/>
    <cellStyle name="Dziesietny [0]_Invoices2001Slovakia_Book1_1_Du toan nuoc San Thang (GD2) 2 2" xfId="3646"/>
    <cellStyle name="Dziesiętny [0]_Invoices2001Slovakia_Book1_1_Du toan nuoc San Thang (GD2) 2 2" xfId="3647"/>
    <cellStyle name="Dziesietny [0]_Invoices2001Slovakia_Book1_1_Du toan nuoc San Thang (GD2) 3" xfId="3648"/>
    <cellStyle name="Dziesiętny [0]_Invoices2001Slovakia_Book1_1_Du toan nuoc San Thang (GD2) 3" xfId="3649"/>
    <cellStyle name="Dziesietny [0]_Invoices2001Slovakia_Book1_1_Du toan nuoc San Thang (GD2) 3 2" xfId="3650"/>
    <cellStyle name="Dziesiętny [0]_Invoices2001Slovakia_Book1_1_Du toan nuoc San Thang (GD2) 3 2" xfId="3651"/>
    <cellStyle name="Dziesietny [0]_Invoices2001Slovakia_Book1_1_Du toan nuoc San Thang (GD2) 4" xfId="3652"/>
    <cellStyle name="Dziesiętny [0]_Invoices2001Slovakia_Book1_1_Du toan nuoc San Thang (GD2) 4" xfId="3653"/>
    <cellStyle name="Dziesietny [0]_Invoices2001Slovakia_Book1_1_Du toan nuoc San Thang (GD2) 5" xfId="3654"/>
    <cellStyle name="Dziesiętny [0]_Invoices2001Slovakia_Book1_1_Du toan nuoc San Thang (GD2) 5" xfId="3655"/>
    <cellStyle name="Dziesietny [0]_Invoices2001Slovakia_Book1_1_Ke hoach 2010 (theo doi 11-8-2010)" xfId="3656"/>
    <cellStyle name="Dziesiętny [0]_Invoices2001Slovakia_Book1_1_Ke hoach 2010 (theo doi 11-8-2010)" xfId="3657"/>
    <cellStyle name="Dziesietny [0]_Invoices2001Slovakia_Book1_1_Ke hoach 2010 (theo doi 11-8-2010) 2" xfId="3658"/>
    <cellStyle name="Dziesiętny [0]_Invoices2001Slovakia_Book1_1_Ke hoach 2010 (theo doi 11-8-2010) 2" xfId="3659"/>
    <cellStyle name="Dziesietny [0]_Invoices2001Slovakia_Book1_1_Ke hoach 2010 (theo doi 11-8-2010) 2 2" xfId="3660"/>
    <cellStyle name="Dziesiętny [0]_Invoices2001Slovakia_Book1_1_Ke hoach 2010 (theo doi 11-8-2010) 2 2" xfId="3661"/>
    <cellStyle name="Dziesietny [0]_Invoices2001Slovakia_Book1_1_Ke hoach 2010 (theo doi 11-8-2010) 3" xfId="3662"/>
    <cellStyle name="Dziesiętny [0]_Invoices2001Slovakia_Book1_1_Ke hoach 2010 (theo doi 11-8-2010) 3" xfId="3663"/>
    <cellStyle name="Dziesietny [0]_Invoices2001Slovakia_Book1_1_Ke hoach 2010 (theo doi 11-8-2010) 3 2" xfId="3664"/>
    <cellStyle name="Dziesiętny [0]_Invoices2001Slovakia_Book1_1_Ke hoach 2010 (theo doi 11-8-2010) 3 2" xfId="3665"/>
    <cellStyle name="Dziesietny [0]_Invoices2001Slovakia_Book1_1_Ke hoach 2010 (theo doi 11-8-2010) 4" xfId="3666"/>
    <cellStyle name="Dziesiętny [0]_Invoices2001Slovakia_Book1_1_Ke hoach 2010 (theo doi 11-8-2010) 4" xfId="3667"/>
    <cellStyle name="Dziesietny [0]_Invoices2001Slovakia_Book1_1_Ke hoach 2010 (theo doi 11-8-2010) 5" xfId="3668"/>
    <cellStyle name="Dziesiętny [0]_Invoices2001Slovakia_Book1_1_Ke hoach 2010 (theo doi 11-8-2010) 5" xfId="3669"/>
    <cellStyle name="Dziesietny [0]_Invoices2001Slovakia_Book1_1_Ke hoach 2010 ngay 31-01" xfId="3670"/>
    <cellStyle name="Dziesiętny [0]_Invoices2001Slovakia_Book1_1_Ke hoach 2010 ngay 31-01" xfId="3671"/>
    <cellStyle name="Dziesietny [0]_Invoices2001Slovakia_Book1_1_Ke hoach 2010 ngay 31-01 2" xfId="3672"/>
    <cellStyle name="Dziesiętny [0]_Invoices2001Slovakia_Book1_1_Ke hoach 2010 ngay 31-01 2" xfId="3673"/>
    <cellStyle name="Dziesietny [0]_Invoices2001Slovakia_Book1_1_Ke hoach 2010 ngay 31-01 2 2" xfId="3674"/>
    <cellStyle name="Dziesiętny [0]_Invoices2001Slovakia_Book1_1_Ke hoach 2010 ngay 31-01 2 2" xfId="3675"/>
    <cellStyle name="Dziesietny [0]_Invoices2001Slovakia_Book1_1_Ke hoach 2010 ngay 31-01 3" xfId="3676"/>
    <cellStyle name="Dziesiętny [0]_Invoices2001Slovakia_Book1_1_Ke hoach 2010 ngay 31-01 3" xfId="3677"/>
    <cellStyle name="Dziesietny [0]_Invoices2001Slovakia_Book1_1_Ke hoach 2010 ngay 31-01 3 2" xfId="3678"/>
    <cellStyle name="Dziesiętny [0]_Invoices2001Slovakia_Book1_1_Ke hoach 2010 ngay 31-01 3 2" xfId="3679"/>
    <cellStyle name="Dziesietny [0]_Invoices2001Slovakia_Book1_1_Ke hoach 2010 ngay 31-01 4" xfId="3680"/>
    <cellStyle name="Dziesiętny [0]_Invoices2001Slovakia_Book1_1_Ke hoach 2010 ngay 31-01 4" xfId="3681"/>
    <cellStyle name="Dziesietny [0]_Invoices2001Slovakia_Book1_1_Ke hoach 2010 ngay 31-01 5" xfId="3682"/>
    <cellStyle name="Dziesiętny [0]_Invoices2001Slovakia_Book1_1_Ke hoach 2010 ngay 31-01 5" xfId="3683"/>
    <cellStyle name="Dziesietny [0]_Invoices2001Slovakia_Book1_1_ke hoach dau thau 30-6-2010" xfId="3684"/>
    <cellStyle name="Dziesiętny [0]_Invoices2001Slovakia_Book1_1_ke hoach dau thau 30-6-2010" xfId="3685"/>
    <cellStyle name="Dziesietny [0]_Invoices2001Slovakia_Book1_1_ke hoach dau thau 30-6-2010 2" xfId="3686"/>
    <cellStyle name="Dziesiętny [0]_Invoices2001Slovakia_Book1_1_ke hoach dau thau 30-6-2010 2" xfId="3687"/>
    <cellStyle name="Dziesietny [0]_Invoices2001Slovakia_Book1_1_ke hoach dau thau 30-6-2010 2 2" xfId="3688"/>
    <cellStyle name="Dziesiętny [0]_Invoices2001Slovakia_Book1_1_ke hoach dau thau 30-6-2010 2 2" xfId="3689"/>
    <cellStyle name="Dziesietny [0]_Invoices2001Slovakia_Book1_1_ke hoach dau thau 30-6-2010 3" xfId="3690"/>
    <cellStyle name="Dziesiętny [0]_Invoices2001Slovakia_Book1_1_ke hoach dau thau 30-6-2010 3" xfId="3691"/>
    <cellStyle name="Dziesietny [0]_Invoices2001Slovakia_Book1_1_ke hoach dau thau 30-6-2010 3 2" xfId="3692"/>
    <cellStyle name="Dziesiętny [0]_Invoices2001Slovakia_Book1_1_ke hoach dau thau 30-6-2010 3 2" xfId="3693"/>
    <cellStyle name="Dziesietny [0]_Invoices2001Slovakia_Book1_1_ke hoach dau thau 30-6-2010 4" xfId="3694"/>
    <cellStyle name="Dziesiętny [0]_Invoices2001Slovakia_Book1_1_ke hoach dau thau 30-6-2010 4" xfId="3695"/>
    <cellStyle name="Dziesietny [0]_Invoices2001Slovakia_Book1_1_ke hoach dau thau 30-6-2010 5" xfId="3696"/>
    <cellStyle name="Dziesiętny [0]_Invoices2001Slovakia_Book1_1_ke hoach dau thau 30-6-2010 5" xfId="3697"/>
    <cellStyle name="Dziesietny [0]_Invoices2001Slovakia_Book1_1_KH Von 2012 gui BKH 1" xfId="3698"/>
    <cellStyle name="Dziesiętny [0]_Invoices2001Slovakia_Book1_1_KH Von 2012 gui BKH 1" xfId="3699"/>
    <cellStyle name="Dziesietny [0]_Invoices2001Slovakia_Book1_1_KH Von 2012 gui BKH 1 2" xfId="3700"/>
    <cellStyle name="Dziesiętny [0]_Invoices2001Slovakia_Book1_1_KH Von 2012 gui BKH 1 2" xfId="3701"/>
    <cellStyle name="Dziesietny [0]_Invoices2001Slovakia_Book1_1_KH Von 2012 gui BKH 1 2 2" xfId="3702"/>
    <cellStyle name="Dziesiętny [0]_Invoices2001Slovakia_Book1_1_KH Von 2012 gui BKH 1 2 2" xfId="3703"/>
    <cellStyle name="Dziesietny [0]_Invoices2001Slovakia_Book1_1_KH Von 2012 gui BKH 1 3" xfId="3704"/>
    <cellStyle name="Dziesiętny [0]_Invoices2001Slovakia_Book1_1_KH Von 2012 gui BKH 1 3" xfId="3705"/>
    <cellStyle name="Dziesietny [0]_Invoices2001Slovakia_Book1_1_KH Von 2012 gui BKH 1 3 2" xfId="3706"/>
    <cellStyle name="Dziesiętny [0]_Invoices2001Slovakia_Book1_1_KH Von 2012 gui BKH 1 3 2" xfId="3707"/>
    <cellStyle name="Dziesietny [0]_Invoices2001Slovakia_Book1_1_KH Von 2012 gui BKH 1 4" xfId="3708"/>
    <cellStyle name="Dziesiętny [0]_Invoices2001Slovakia_Book1_1_KH Von 2012 gui BKH 1 4" xfId="3709"/>
    <cellStyle name="Dziesietny [0]_Invoices2001Slovakia_Book1_1_KH Von 2012 gui BKH 1_BIEU KE HOACH  2015 (KTN 6.11 sua)" xfId="3710"/>
    <cellStyle name="Dziesiętny [0]_Invoices2001Slovakia_Book1_1_KH Von 2012 gui BKH 1_BIEU KE HOACH  2015 (KTN 6.11 sua)" xfId="3711"/>
    <cellStyle name="Dziesietny [0]_Invoices2001Slovakia_Book1_1_KH Von 2012 gui BKH 2" xfId="3712"/>
    <cellStyle name="Dziesiętny [0]_Invoices2001Slovakia_Book1_1_KH Von 2012 gui BKH 2" xfId="3713"/>
    <cellStyle name="Dziesietny [0]_Invoices2001Slovakia_Book1_1_KH Von 2012 gui BKH 2 2" xfId="3714"/>
    <cellStyle name="Dziesiętny [0]_Invoices2001Slovakia_Book1_1_KH Von 2012 gui BKH 2 2" xfId="3715"/>
    <cellStyle name="Dziesietny [0]_Invoices2001Slovakia_Book1_1_KH Von 2012 gui BKH 2 2 2" xfId="3716"/>
    <cellStyle name="Dziesiętny [0]_Invoices2001Slovakia_Book1_1_KH Von 2012 gui BKH 2 2 2" xfId="3717"/>
    <cellStyle name="Dziesietny [0]_Invoices2001Slovakia_Book1_1_KH Von 2012 gui BKH 2 3" xfId="3718"/>
    <cellStyle name="Dziesiętny [0]_Invoices2001Slovakia_Book1_1_KH Von 2012 gui BKH 2 3" xfId="3719"/>
    <cellStyle name="Dziesietny [0]_Invoices2001Slovakia_Book1_1_KH Von 2012 gui BKH 2 3 2" xfId="3720"/>
    <cellStyle name="Dziesiętny [0]_Invoices2001Slovakia_Book1_1_KH Von 2012 gui BKH 2 3 2" xfId="3721"/>
    <cellStyle name="Dziesietny [0]_Invoices2001Slovakia_Book1_1_KH Von 2012 gui BKH 2 4" xfId="3722"/>
    <cellStyle name="Dziesiętny [0]_Invoices2001Slovakia_Book1_1_KH Von 2012 gui BKH 2 4" xfId="3723"/>
    <cellStyle name="Dziesietny [0]_Invoices2001Slovakia_Book1_1_KH Von 2012 gui BKH 2 5" xfId="3724"/>
    <cellStyle name="Dziesiętny [0]_Invoices2001Slovakia_Book1_1_KH Von 2012 gui BKH 2 5" xfId="3725"/>
    <cellStyle name="Dziesietny [0]_Invoices2001Slovakia_Book1_1_QD ke hoach dau thau" xfId="3726"/>
    <cellStyle name="Dziesiętny [0]_Invoices2001Slovakia_Book1_1_QD ke hoach dau thau" xfId="3727"/>
    <cellStyle name="Dziesietny [0]_Invoices2001Slovakia_Book1_1_QD ke hoach dau thau 2" xfId="3728"/>
    <cellStyle name="Dziesiętny [0]_Invoices2001Slovakia_Book1_1_QD ke hoach dau thau 2" xfId="3729"/>
    <cellStyle name="Dziesietny [0]_Invoices2001Slovakia_Book1_1_QD ke hoach dau thau 2 2" xfId="3730"/>
    <cellStyle name="Dziesiętny [0]_Invoices2001Slovakia_Book1_1_QD ke hoach dau thau 2 2" xfId="3731"/>
    <cellStyle name="Dziesietny [0]_Invoices2001Slovakia_Book1_1_QD ke hoach dau thau 3" xfId="3732"/>
    <cellStyle name="Dziesiętny [0]_Invoices2001Slovakia_Book1_1_QD ke hoach dau thau 3" xfId="3733"/>
    <cellStyle name="Dziesietny [0]_Invoices2001Slovakia_Book1_1_QD ke hoach dau thau 3 2" xfId="3734"/>
    <cellStyle name="Dziesiętny [0]_Invoices2001Slovakia_Book1_1_QD ke hoach dau thau 3 2" xfId="3735"/>
    <cellStyle name="Dziesietny [0]_Invoices2001Slovakia_Book1_1_QD ke hoach dau thau 4" xfId="3736"/>
    <cellStyle name="Dziesiętny [0]_Invoices2001Slovakia_Book1_1_QD ke hoach dau thau 4" xfId="3737"/>
    <cellStyle name="Dziesietny [0]_Invoices2001Slovakia_Book1_1_QD ke hoach dau thau 5" xfId="3738"/>
    <cellStyle name="Dziesiętny [0]_Invoices2001Slovakia_Book1_1_QD ke hoach dau thau 5" xfId="3739"/>
    <cellStyle name="Dziesietny [0]_Invoices2001Slovakia_Book1_1_Ra soat KH von 2011 (Huy-11-11-11)" xfId="3740"/>
    <cellStyle name="Dziesiętny [0]_Invoices2001Slovakia_Book1_1_Ra soat KH von 2011 (Huy-11-11-11)" xfId="3741"/>
    <cellStyle name="Dziesietny [0]_Invoices2001Slovakia_Book1_1_Ra soat KH von 2011 (Huy-11-11-11) 2" xfId="3742"/>
    <cellStyle name="Dziesiętny [0]_Invoices2001Slovakia_Book1_1_Ra soat KH von 2011 (Huy-11-11-11) 2" xfId="3743"/>
    <cellStyle name="Dziesietny [0]_Invoices2001Slovakia_Book1_1_tinh toan hoang ha" xfId="3744"/>
    <cellStyle name="Dziesiętny [0]_Invoices2001Slovakia_Book1_1_tinh toan hoang ha" xfId="3745"/>
    <cellStyle name="Dziesietny [0]_Invoices2001Slovakia_Book1_1_tinh toan hoang ha 2" xfId="3746"/>
    <cellStyle name="Dziesiętny [0]_Invoices2001Slovakia_Book1_1_tinh toan hoang ha 2" xfId="3747"/>
    <cellStyle name="Dziesietny [0]_Invoices2001Slovakia_Book1_1_tinh toan hoang ha 2 2" xfId="3748"/>
    <cellStyle name="Dziesiętny [0]_Invoices2001Slovakia_Book1_1_tinh toan hoang ha 2 2" xfId="3749"/>
    <cellStyle name="Dziesietny [0]_Invoices2001Slovakia_Book1_1_tinh toan hoang ha 3" xfId="3750"/>
    <cellStyle name="Dziesiętny [0]_Invoices2001Slovakia_Book1_1_tinh toan hoang ha 3" xfId="3751"/>
    <cellStyle name="Dziesietny [0]_Invoices2001Slovakia_Book1_1_tinh toan hoang ha 3 2" xfId="3752"/>
    <cellStyle name="Dziesiętny [0]_Invoices2001Slovakia_Book1_1_tinh toan hoang ha 3 2" xfId="3753"/>
    <cellStyle name="Dziesietny [0]_Invoices2001Slovakia_Book1_1_tinh toan hoang ha 4" xfId="3754"/>
    <cellStyle name="Dziesiętny [0]_Invoices2001Slovakia_Book1_1_tinh toan hoang ha 4" xfId="3755"/>
    <cellStyle name="Dziesietny [0]_Invoices2001Slovakia_Book1_1_tinh toan hoang ha 5" xfId="3756"/>
    <cellStyle name="Dziesiętny [0]_Invoices2001Slovakia_Book1_1_tinh toan hoang ha 5" xfId="3757"/>
    <cellStyle name="Dziesietny [0]_Invoices2001Slovakia_Book1_1_Tong von ĐTPT" xfId="3758"/>
    <cellStyle name="Dziesiętny [0]_Invoices2001Slovakia_Book1_1_Tong von ĐTPT" xfId="3759"/>
    <cellStyle name="Dziesietny [0]_Invoices2001Slovakia_Book1_1_Tong von ĐTPT 2" xfId="3760"/>
    <cellStyle name="Dziesiętny [0]_Invoices2001Slovakia_Book1_1_Tong von ĐTPT 2" xfId="3761"/>
    <cellStyle name="Dziesietny [0]_Invoices2001Slovakia_Book1_1_Tong von ĐTPT 2 2" xfId="3762"/>
    <cellStyle name="Dziesiętny [0]_Invoices2001Slovakia_Book1_1_Tong von ĐTPT 2 2" xfId="3763"/>
    <cellStyle name="Dziesietny [0]_Invoices2001Slovakia_Book1_1_Tong von ĐTPT 3" xfId="3764"/>
    <cellStyle name="Dziesiętny [0]_Invoices2001Slovakia_Book1_1_Tong von ĐTPT 3" xfId="3765"/>
    <cellStyle name="Dziesietny [0]_Invoices2001Slovakia_Book1_1_Tong von ĐTPT 3 2" xfId="3766"/>
    <cellStyle name="Dziesiętny [0]_Invoices2001Slovakia_Book1_1_Tong von ĐTPT 3 2" xfId="3767"/>
    <cellStyle name="Dziesietny [0]_Invoices2001Slovakia_Book1_1_Tong von ĐTPT 4" xfId="3768"/>
    <cellStyle name="Dziesiętny [0]_Invoices2001Slovakia_Book1_1_Tong von ĐTPT 4" xfId="3769"/>
    <cellStyle name="Dziesietny [0]_Invoices2001Slovakia_Book1_1_Tong von ĐTPT 5" xfId="3770"/>
    <cellStyle name="Dziesiętny [0]_Invoices2001Slovakia_Book1_1_Tong von ĐTPT 5" xfId="3771"/>
    <cellStyle name="Dziesietny [0]_Invoices2001Slovakia_Book1_1_Viec Huy dang lam" xfId="3772"/>
    <cellStyle name="Dziesiętny [0]_Invoices2001Slovakia_Book1_1_Viec Huy dang lam" xfId="3773"/>
    <cellStyle name="Dziesietny [0]_Invoices2001Slovakia_Book1_2" xfId="3774"/>
    <cellStyle name="Dziesiętny [0]_Invoices2001Slovakia_Book1_2" xfId="3775"/>
    <cellStyle name="Dziesietny [0]_Invoices2001Slovakia_Book1_2 2" xfId="3776"/>
    <cellStyle name="Dziesiętny [0]_Invoices2001Slovakia_Book1_2 2" xfId="3777"/>
    <cellStyle name="Dziesietny [0]_Invoices2001Slovakia_Book1_2 3" xfId="3778"/>
    <cellStyle name="Dziesiętny [0]_Invoices2001Slovakia_Book1_2 3" xfId="3779"/>
    <cellStyle name="Dziesietny [0]_Invoices2001Slovakia_Book1_2_bieu ke hoach dau thau" xfId="3780"/>
    <cellStyle name="Dziesiętny [0]_Invoices2001Slovakia_Book1_2_bieu ke hoach dau thau" xfId="3781"/>
    <cellStyle name="Dziesietny [0]_Invoices2001Slovakia_Book1_2_bieu ke hoach dau thau 2" xfId="3782"/>
    <cellStyle name="Dziesiętny [0]_Invoices2001Slovakia_Book1_2_bieu ke hoach dau thau 2" xfId="3783"/>
    <cellStyle name="Dziesietny [0]_Invoices2001Slovakia_Book1_2_bieu ke hoach dau thau 2 2" xfId="3784"/>
    <cellStyle name="Dziesiętny [0]_Invoices2001Slovakia_Book1_2_bieu ke hoach dau thau 2 2" xfId="3785"/>
    <cellStyle name="Dziesietny [0]_Invoices2001Slovakia_Book1_2_bieu ke hoach dau thau 3" xfId="3786"/>
    <cellStyle name="Dziesiętny [0]_Invoices2001Slovakia_Book1_2_bieu ke hoach dau thau 3" xfId="3787"/>
    <cellStyle name="Dziesietny [0]_Invoices2001Slovakia_Book1_2_bieu ke hoach dau thau 3 2" xfId="3788"/>
    <cellStyle name="Dziesiętny [0]_Invoices2001Slovakia_Book1_2_bieu ke hoach dau thau 3 2" xfId="3789"/>
    <cellStyle name="Dziesietny [0]_Invoices2001Slovakia_Book1_2_bieu ke hoach dau thau 4" xfId="3790"/>
    <cellStyle name="Dziesiętny [0]_Invoices2001Slovakia_Book1_2_bieu ke hoach dau thau 4" xfId="3791"/>
    <cellStyle name="Dziesietny [0]_Invoices2001Slovakia_Book1_2_bieu ke hoach dau thau truong mam non SKH" xfId="3792"/>
    <cellStyle name="Dziesiętny [0]_Invoices2001Slovakia_Book1_2_bieu ke hoach dau thau truong mam non SKH" xfId="3793"/>
    <cellStyle name="Dziesietny [0]_Invoices2001Slovakia_Book1_2_bieu ke hoach dau thau truong mam non SKH 2" xfId="3794"/>
    <cellStyle name="Dziesiętny [0]_Invoices2001Slovakia_Book1_2_bieu ke hoach dau thau truong mam non SKH 2" xfId="3795"/>
    <cellStyle name="Dziesietny [0]_Invoices2001Slovakia_Book1_2_bieu ke hoach dau thau truong mam non SKH 2 2" xfId="3796"/>
    <cellStyle name="Dziesiętny [0]_Invoices2001Slovakia_Book1_2_bieu ke hoach dau thau truong mam non SKH 2 2" xfId="3797"/>
    <cellStyle name="Dziesietny [0]_Invoices2001Slovakia_Book1_2_bieu ke hoach dau thau truong mam non SKH 3" xfId="3798"/>
    <cellStyle name="Dziesiętny [0]_Invoices2001Slovakia_Book1_2_bieu ke hoach dau thau truong mam non SKH 3" xfId="3799"/>
    <cellStyle name="Dziesietny [0]_Invoices2001Slovakia_Book1_2_bieu ke hoach dau thau truong mam non SKH 3 2" xfId="3800"/>
    <cellStyle name="Dziesiętny [0]_Invoices2001Slovakia_Book1_2_bieu ke hoach dau thau truong mam non SKH 3 2" xfId="3801"/>
    <cellStyle name="Dziesietny [0]_Invoices2001Slovakia_Book1_2_bieu ke hoach dau thau truong mam non SKH 4" xfId="3802"/>
    <cellStyle name="Dziesiętny [0]_Invoices2001Slovakia_Book1_2_bieu ke hoach dau thau truong mam non SKH 4" xfId="3803"/>
    <cellStyle name="Dziesietny [0]_Invoices2001Slovakia_Book1_2_bieu tong hop lai kh von 2011 gui phong TH-KTDN" xfId="3804"/>
    <cellStyle name="Dziesiętny [0]_Invoices2001Slovakia_Book1_2_bieu tong hop lai kh von 2011 gui phong TH-KTDN" xfId="3805"/>
    <cellStyle name="Dziesietny [0]_Invoices2001Slovakia_Book1_2_bieu tong hop lai kh von 2011 gui phong TH-KTDN 2" xfId="3806"/>
    <cellStyle name="Dziesiętny [0]_Invoices2001Slovakia_Book1_2_bieu tong hop lai kh von 2011 gui phong TH-KTDN 2" xfId="3807"/>
    <cellStyle name="Dziesietny [0]_Invoices2001Slovakia_Book1_2_bieu tong hop lai kh von 2011 gui phong TH-KTDN 2 2" xfId="3808"/>
    <cellStyle name="Dziesiętny [0]_Invoices2001Slovakia_Book1_2_bieu tong hop lai kh von 2011 gui phong TH-KTDN 2 2" xfId="3809"/>
    <cellStyle name="Dziesietny [0]_Invoices2001Slovakia_Book1_2_bieu tong hop lai kh von 2011 gui phong TH-KTDN 3" xfId="3810"/>
    <cellStyle name="Dziesiętny [0]_Invoices2001Slovakia_Book1_2_bieu tong hop lai kh von 2011 gui phong TH-KTDN 3" xfId="3811"/>
    <cellStyle name="Dziesietny [0]_Invoices2001Slovakia_Book1_2_bieu tong hop lai kh von 2011 gui phong TH-KTDN 3 2" xfId="3812"/>
    <cellStyle name="Dziesiętny [0]_Invoices2001Slovakia_Book1_2_bieu tong hop lai kh von 2011 gui phong TH-KTDN 3 2" xfId="3813"/>
    <cellStyle name="Dziesietny [0]_Invoices2001Slovakia_Book1_2_bieu tong hop lai kh von 2011 gui phong TH-KTDN 4" xfId="3814"/>
    <cellStyle name="Dziesiętny [0]_Invoices2001Slovakia_Book1_2_bieu tong hop lai kh von 2011 gui phong TH-KTDN 4" xfId="3815"/>
    <cellStyle name="Dziesietny [0]_Invoices2001Slovakia_Book1_2_bieu tong hop lai kh von 2011 gui phong TH-KTDN_BIEU KE HOACH  2015 (KTN 6.11 sua)" xfId="3816"/>
    <cellStyle name="Dziesiętny [0]_Invoices2001Slovakia_Book1_2_bieu tong hop lai kh von 2011 gui phong TH-KTDN_BIEU KE HOACH  2015 (KTN 6.11 sua)" xfId="3817"/>
    <cellStyle name="Dziesietny [0]_Invoices2001Slovakia_Book1_2_Book1" xfId="3818"/>
    <cellStyle name="Dziesiętny [0]_Invoices2001Slovakia_Book1_2_Book1" xfId="3819"/>
    <cellStyle name="Dziesietny [0]_Invoices2001Slovakia_Book1_2_Book1 2" xfId="3820"/>
    <cellStyle name="Dziesiętny [0]_Invoices2001Slovakia_Book1_2_Book1 2" xfId="3821"/>
    <cellStyle name="Dziesietny [0]_Invoices2001Slovakia_Book1_2_Book1 2 2" xfId="3822"/>
    <cellStyle name="Dziesiętny [0]_Invoices2001Slovakia_Book1_2_Book1 2 2" xfId="3823"/>
    <cellStyle name="Dziesietny [0]_Invoices2001Slovakia_Book1_2_Book1 3" xfId="3824"/>
    <cellStyle name="Dziesiętny [0]_Invoices2001Slovakia_Book1_2_Book1 3" xfId="3825"/>
    <cellStyle name="Dziesietny [0]_Invoices2001Slovakia_Book1_2_Book1 3 2" xfId="3826"/>
    <cellStyle name="Dziesiętny [0]_Invoices2001Slovakia_Book1_2_Book1 3 2" xfId="3827"/>
    <cellStyle name="Dziesietny [0]_Invoices2001Slovakia_Book1_2_Book1 4" xfId="3828"/>
    <cellStyle name="Dziesiętny [0]_Invoices2001Slovakia_Book1_2_Book1 4" xfId="3829"/>
    <cellStyle name="Dziesietny [0]_Invoices2001Slovakia_Book1_2_Book1_1" xfId="3830"/>
    <cellStyle name="Dziesiętny [0]_Invoices2001Slovakia_Book1_2_Book1_1" xfId="3831"/>
    <cellStyle name="Dziesietny [0]_Invoices2001Slovakia_Book1_2_Book1_1 2" xfId="3832"/>
    <cellStyle name="Dziesiętny [0]_Invoices2001Slovakia_Book1_2_Book1_1 2" xfId="3833"/>
    <cellStyle name="Dziesietny [0]_Invoices2001Slovakia_Book1_2_Book1_1 2 2" xfId="3834"/>
    <cellStyle name="Dziesiętny [0]_Invoices2001Slovakia_Book1_2_Book1_1 2 2" xfId="3835"/>
    <cellStyle name="Dziesietny [0]_Invoices2001Slovakia_Book1_2_Book1_1 3" xfId="3836"/>
    <cellStyle name="Dziesiętny [0]_Invoices2001Slovakia_Book1_2_Book1_1 3" xfId="3837"/>
    <cellStyle name="Dziesietny [0]_Invoices2001Slovakia_Book1_2_Book1_1 3 2" xfId="3838"/>
    <cellStyle name="Dziesiętny [0]_Invoices2001Slovakia_Book1_2_Book1_1 3 2" xfId="3839"/>
    <cellStyle name="Dziesietny [0]_Invoices2001Slovakia_Book1_2_Book1_1 4" xfId="3840"/>
    <cellStyle name="Dziesiętny [0]_Invoices2001Slovakia_Book1_2_Book1_1 4" xfId="3841"/>
    <cellStyle name="Dziesietny [0]_Invoices2001Slovakia_Book1_2_Book1_1 5" xfId="3842"/>
    <cellStyle name="Dziesiętny [0]_Invoices2001Slovakia_Book1_2_Book1_1 5" xfId="3843"/>
    <cellStyle name="Dziesietny [0]_Invoices2001Slovakia_Book1_2_Book1_Ke hoach 2010 (theo doi 11-8-2010)" xfId="3844"/>
    <cellStyle name="Dziesiętny [0]_Invoices2001Slovakia_Book1_2_Book1_Ke hoach 2010 (theo doi 11-8-2010)" xfId="3845"/>
    <cellStyle name="Dziesietny [0]_Invoices2001Slovakia_Book1_2_Book1_Ke hoach 2010 (theo doi 11-8-2010) 2" xfId="3846"/>
    <cellStyle name="Dziesiętny [0]_Invoices2001Slovakia_Book1_2_Book1_Ke hoach 2010 (theo doi 11-8-2010) 2" xfId="3847"/>
    <cellStyle name="Dziesietny [0]_Invoices2001Slovakia_Book1_2_Book1_Ke hoach 2010 (theo doi 11-8-2010) 2 2" xfId="3848"/>
    <cellStyle name="Dziesiętny [0]_Invoices2001Slovakia_Book1_2_Book1_Ke hoach 2010 (theo doi 11-8-2010) 2 2" xfId="3849"/>
    <cellStyle name="Dziesietny [0]_Invoices2001Slovakia_Book1_2_Book1_Ke hoach 2010 (theo doi 11-8-2010) 3" xfId="3850"/>
    <cellStyle name="Dziesiętny [0]_Invoices2001Slovakia_Book1_2_Book1_Ke hoach 2010 (theo doi 11-8-2010) 3" xfId="3851"/>
    <cellStyle name="Dziesietny [0]_Invoices2001Slovakia_Book1_2_Book1_Ke hoach 2010 (theo doi 11-8-2010) 3 2" xfId="3852"/>
    <cellStyle name="Dziesiętny [0]_Invoices2001Slovakia_Book1_2_Book1_Ke hoach 2010 (theo doi 11-8-2010) 3 2" xfId="3853"/>
    <cellStyle name="Dziesietny [0]_Invoices2001Slovakia_Book1_2_Book1_Ke hoach 2010 (theo doi 11-8-2010) 4" xfId="3854"/>
    <cellStyle name="Dziesiętny [0]_Invoices2001Slovakia_Book1_2_Book1_Ke hoach 2010 (theo doi 11-8-2010) 4" xfId="3855"/>
    <cellStyle name="Dziesietny [0]_Invoices2001Slovakia_Book1_2_Book1_Ke hoach 2010 (theo doi 11-8-2010)_BIEU KE HOACH  2015 (KTN 6.11 sua)" xfId="3856"/>
    <cellStyle name="Dziesiętny [0]_Invoices2001Slovakia_Book1_2_Book1_Ke hoach 2010 (theo doi 11-8-2010)_BIEU KE HOACH  2015 (KTN 6.11 sua)" xfId="3857"/>
    <cellStyle name="Dziesietny [0]_Invoices2001Slovakia_Book1_2_Book1_ke hoach dau thau 30-6-2010" xfId="3858"/>
    <cellStyle name="Dziesiętny [0]_Invoices2001Slovakia_Book1_2_Book1_ke hoach dau thau 30-6-2010" xfId="3859"/>
    <cellStyle name="Dziesietny [0]_Invoices2001Slovakia_Book1_2_Book1_ke hoach dau thau 30-6-2010 2" xfId="3860"/>
    <cellStyle name="Dziesiętny [0]_Invoices2001Slovakia_Book1_2_Book1_ke hoach dau thau 30-6-2010 2" xfId="3861"/>
    <cellStyle name="Dziesietny [0]_Invoices2001Slovakia_Book1_2_Book1_ke hoach dau thau 30-6-2010 2 2" xfId="3862"/>
    <cellStyle name="Dziesiętny [0]_Invoices2001Slovakia_Book1_2_Book1_ke hoach dau thau 30-6-2010 2 2" xfId="3863"/>
    <cellStyle name="Dziesietny [0]_Invoices2001Slovakia_Book1_2_Book1_ke hoach dau thau 30-6-2010 3" xfId="3864"/>
    <cellStyle name="Dziesiętny [0]_Invoices2001Slovakia_Book1_2_Book1_ke hoach dau thau 30-6-2010 3" xfId="3865"/>
    <cellStyle name="Dziesietny [0]_Invoices2001Slovakia_Book1_2_Book1_ke hoach dau thau 30-6-2010 3 2" xfId="3866"/>
    <cellStyle name="Dziesiętny [0]_Invoices2001Slovakia_Book1_2_Book1_ke hoach dau thau 30-6-2010 3 2" xfId="3867"/>
    <cellStyle name="Dziesietny [0]_Invoices2001Slovakia_Book1_2_Book1_ke hoach dau thau 30-6-2010 4" xfId="3868"/>
    <cellStyle name="Dziesiętny [0]_Invoices2001Slovakia_Book1_2_Book1_ke hoach dau thau 30-6-2010 4" xfId="3869"/>
    <cellStyle name="Dziesietny [0]_Invoices2001Slovakia_Book1_2_Book1_ke hoach dau thau 30-6-2010_BIEU KE HOACH  2015 (KTN 6.11 sua)" xfId="3870"/>
    <cellStyle name="Dziesiętny [0]_Invoices2001Slovakia_Book1_2_Book1_ke hoach dau thau 30-6-2010_BIEU KE HOACH  2015 (KTN 6.11 sua)" xfId="3871"/>
    <cellStyle name="Dziesietny [0]_Invoices2001Slovakia_Book1_2_Copy of KH PHAN BO VON ĐỐI ỨNG NAM 2011 (30 TY phuong án gop WB)" xfId="3872"/>
    <cellStyle name="Dziesiętny [0]_Invoices2001Slovakia_Book1_2_Copy of KH PHAN BO VON ĐỐI ỨNG NAM 2011 (30 TY phuong án gop WB)" xfId="3873"/>
    <cellStyle name="Dziesietny [0]_Invoices2001Slovakia_Book1_2_Copy of KH PHAN BO VON ĐỐI ỨNG NAM 2011 (30 TY phuong án gop WB) 2" xfId="3874"/>
    <cellStyle name="Dziesiętny [0]_Invoices2001Slovakia_Book1_2_Copy of KH PHAN BO VON ĐỐI ỨNG NAM 2011 (30 TY phuong án gop WB) 2" xfId="3875"/>
    <cellStyle name="Dziesietny [0]_Invoices2001Slovakia_Book1_2_Copy of KH PHAN BO VON ĐỐI ỨNG NAM 2011 (30 TY phuong án gop WB) 2 2" xfId="3876"/>
    <cellStyle name="Dziesiętny [0]_Invoices2001Slovakia_Book1_2_Copy of KH PHAN BO VON ĐỐI ỨNG NAM 2011 (30 TY phuong án gop WB) 2 2" xfId="3877"/>
    <cellStyle name="Dziesietny [0]_Invoices2001Slovakia_Book1_2_Copy of KH PHAN BO VON ĐỐI ỨNG NAM 2011 (30 TY phuong án gop WB) 3" xfId="3878"/>
    <cellStyle name="Dziesiętny [0]_Invoices2001Slovakia_Book1_2_Copy of KH PHAN BO VON ĐỐI ỨNG NAM 2011 (30 TY phuong án gop WB) 3" xfId="3879"/>
    <cellStyle name="Dziesietny [0]_Invoices2001Slovakia_Book1_2_Copy of KH PHAN BO VON ĐỐI ỨNG NAM 2011 (30 TY phuong án gop WB) 3 2" xfId="3880"/>
    <cellStyle name="Dziesiętny [0]_Invoices2001Slovakia_Book1_2_Copy of KH PHAN BO VON ĐỐI ỨNG NAM 2011 (30 TY phuong án gop WB) 3 2" xfId="3881"/>
    <cellStyle name="Dziesietny [0]_Invoices2001Slovakia_Book1_2_Copy of KH PHAN BO VON ĐỐI ỨNG NAM 2011 (30 TY phuong án gop WB) 4" xfId="3882"/>
    <cellStyle name="Dziesiętny [0]_Invoices2001Slovakia_Book1_2_Copy of KH PHAN BO VON ĐỐI ỨNG NAM 2011 (30 TY phuong án gop WB) 4" xfId="3883"/>
    <cellStyle name="Dziesietny [0]_Invoices2001Slovakia_Book1_2_Copy of KH PHAN BO VON ĐỐI ỨNG NAM 2011 (30 TY phuong án gop WB)_BIEU KE HOACH  2015 (KTN 6.11 sua)" xfId="3884"/>
    <cellStyle name="Dziesiętny [0]_Invoices2001Slovakia_Book1_2_Copy of KH PHAN BO VON ĐỐI ỨNG NAM 2011 (30 TY phuong án gop WB)_BIEU KE HOACH  2015 (KTN 6.11 sua)" xfId="3885"/>
    <cellStyle name="Dziesietny [0]_Invoices2001Slovakia_Book1_2_Danh Mục KCM trinh BKH 2011 (BS 30A)" xfId="3886"/>
    <cellStyle name="Dziesiętny [0]_Invoices2001Slovakia_Book1_2_Danh Mục KCM trinh BKH 2011 (BS 30A)" xfId="3887"/>
    <cellStyle name="Dziesietny [0]_Invoices2001Slovakia_Book1_2_Danh Mục KCM trinh BKH 2011 (BS 30A) 2" xfId="3888"/>
    <cellStyle name="Dziesiętny [0]_Invoices2001Slovakia_Book1_2_Danh Mục KCM trinh BKH 2011 (BS 30A) 2" xfId="3889"/>
    <cellStyle name="Dziesietny [0]_Invoices2001Slovakia_Book1_2_DTTD chieng chan Tham lai 29-9-2009" xfId="3890"/>
    <cellStyle name="Dziesiętny [0]_Invoices2001Slovakia_Book1_2_DTTD chieng chan Tham lai 29-9-2009" xfId="3891"/>
    <cellStyle name="Dziesietny [0]_Invoices2001Slovakia_Book1_2_DTTD chieng chan Tham lai 29-9-2009 2" xfId="3892"/>
    <cellStyle name="Dziesiętny [0]_Invoices2001Slovakia_Book1_2_DTTD chieng chan Tham lai 29-9-2009 2" xfId="3893"/>
    <cellStyle name="Dziesietny [0]_Invoices2001Slovakia_Book1_2_DTTD chieng chan Tham lai 29-9-2009 2 2" xfId="3894"/>
    <cellStyle name="Dziesiętny [0]_Invoices2001Slovakia_Book1_2_DTTD chieng chan Tham lai 29-9-2009 2 2" xfId="3895"/>
    <cellStyle name="Dziesietny [0]_Invoices2001Slovakia_Book1_2_DTTD chieng chan Tham lai 29-9-2009 3" xfId="3896"/>
    <cellStyle name="Dziesiętny [0]_Invoices2001Slovakia_Book1_2_DTTD chieng chan Tham lai 29-9-2009 3" xfId="3897"/>
    <cellStyle name="Dziesietny [0]_Invoices2001Slovakia_Book1_2_DTTD chieng chan Tham lai 29-9-2009 3 2" xfId="3898"/>
    <cellStyle name="Dziesiętny [0]_Invoices2001Slovakia_Book1_2_DTTD chieng chan Tham lai 29-9-2009 3 2" xfId="3899"/>
    <cellStyle name="Dziesietny [0]_Invoices2001Slovakia_Book1_2_DTTD chieng chan Tham lai 29-9-2009 4" xfId="3900"/>
    <cellStyle name="Dziesiętny [0]_Invoices2001Slovakia_Book1_2_DTTD chieng chan Tham lai 29-9-2009 4" xfId="3901"/>
    <cellStyle name="Dziesietny [0]_Invoices2001Slovakia_Book1_2_DTTD chieng chan Tham lai 29-9-2009_BIEU KE HOACH  2015 (KTN 6.11 sua)" xfId="3902"/>
    <cellStyle name="Dziesiętny [0]_Invoices2001Slovakia_Book1_2_DTTD chieng chan Tham lai 29-9-2009_BIEU KE HOACH  2015 (KTN 6.11 sua)" xfId="3903"/>
    <cellStyle name="Dziesietny [0]_Invoices2001Slovakia_Book1_2_Du toan nuoc San Thang (GD2)" xfId="3904"/>
    <cellStyle name="Dziesiętny [0]_Invoices2001Slovakia_Book1_2_Du toan nuoc San Thang (GD2)" xfId="3905"/>
    <cellStyle name="Dziesietny [0]_Invoices2001Slovakia_Book1_2_Du toan nuoc San Thang (GD2) 2" xfId="3906"/>
    <cellStyle name="Dziesiętny [0]_Invoices2001Slovakia_Book1_2_Du toan nuoc San Thang (GD2) 2" xfId="3907"/>
    <cellStyle name="Dziesietny [0]_Invoices2001Slovakia_Book1_2_Du toan nuoc San Thang (GD2) 2 2" xfId="3908"/>
    <cellStyle name="Dziesiętny [0]_Invoices2001Slovakia_Book1_2_Du toan nuoc San Thang (GD2) 2 2" xfId="3909"/>
    <cellStyle name="Dziesietny [0]_Invoices2001Slovakia_Book1_2_Du toan nuoc San Thang (GD2) 3" xfId="3910"/>
    <cellStyle name="Dziesiętny [0]_Invoices2001Slovakia_Book1_2_Du toan nuoc San Thang (GD2) 3" xfId="3911"/>
    <cellStyle name="Dziesietny [0]_Invoices2001Slovakia_Book1_2_Du toan nuoc San Thang (GD2) 3 2" xfId="3912"/>
    <cellStyle name="Dziesiętny [0]_Invoices2001Slovakia_Book1_2_Du toan nuoc San Thang (GD2) 3 2" xfId="3913"/>
    <cellStyle name="Dziesietny [0]_Invoices2001Slovakia_Book1_2_Du toan nuoc San Thang (GD2) 4" xfId="3914"/>
    <cellStyle name="Dziesiętny [0]_Invoices2001Slovakia_Book1_2_Du toan nuoc San Thang (GD2) 4" xfId="3915"/>
    <cellStyle name="Dziesietny [0]_Invoices2001Slovakia_Book1_2_Ke hoach 2010 (theo doi 11-8-2010)" xfId="3916"/>
    <cellStyle name="Dziesiętny [0]_Invoices2001Slovakia_Book1_2_Ke hoach 2010 (theo doi 11-8-2010)" xfId="3917"/>
    <cellStyle name="Dziesietny [0]_Invoices2001Slovakia_Book1_2_Ke hoach 2010 (theo doi 11-8-2010) 2" xfId="3918"/>
    <cellStyle name="Dziesiętny [0]_Invoices2001Slovakia_Book1_2_Ke hoach 2010 (theo doi 11-8-2010) 2" xfId="3919"/>
    <cellStyle name="Dziesietny [0]_Invoices2001Slovakia_Book1_2_Ke hoach 2010 (theo doi 11-8-2010) 2 2" xfId="3920"/>
    <cellStyle name="Dziesiętny [0]_Invoices2001Slovakia_Book1_2_Ke hoach 2010 (theo doi 11-8-2010) 2 2" xfId="3921"/>
    <cellStyle name="Dziesietny [0]_Invoices2001Slovakia_Book1_2_Ke hoach 2010 (theo doi 11-8-2010) 3" xfId="3922"/>
    <cellStyle name="Dziesiętny [0]_Invoices2001Slovakia_Book1_2_Ke hoach 2010 (theo doi 11-8-2010) 3" xfId="3923"/>
    <cellStyle name="Dziesietny [0]_Invoices2001Slovakia_Book1_2_Ke hoach 2010 (theo doi 11-8-2010) 3 2" xfId="3924"/>
    <cellStyle name="Dziesiętny [0]_Invoices2001Slovakia_Book1_2_Ke hoach 2010 (theo doi 11-8-2010) 3 2" xfId="3925"/>
    <cellStyle name="Dziesietny [0]_Invoices2001Slovakia_Book1_2_Ke hoach 2010 (theo doi 11-8-2010) 4" xfId="3926"/>
    <cellStyle name="Dziesiętny [0]_Invoices2001Slovakia_Book1_2_Ke hoach 2010 (theo doi 11-8-2010) 4" xfId="3927"/>
    <cellStyle name="Dziesietny [0]_Invoices2001Slovakia_Book1_2_Ke hoach 2010 ngay 31-01" xfId="3928"/>
    <cellStyle name="Dziesiętny [0]_Invoices2001Slovakia_Book1_2_Ke hoach 2010 ngay 31-01" xfId="3929"/>
    <cellStyle name="Dziesietny [0]_Invoices2001Slovakia_Book1_2_Ke hoach 2010 ngay 31-01 2" xfId="3930"/>
    <cellStyle name="Dziesiętny [0]_Invoices2001Slovakia_Book1_2_Ke hoach 2010 ngay 31-01 2" xfId="3931"/>
    <cellStyle name="Dziesietny [0]_Invoices2001Slovakia_Book1_2_Ke hoach 2010 ngay 31-01 2 2" xfId="3932"/>
    <cellStyle name="Dziesiętny [0]_Invoices2001Slovakia_Book1_2_Ke hoach 2010 ngay 31-01 2 2" xfId="3933"/>
    <cellStyle name="Dziesietny [0]_Invoices2001Slovakia_Book1_2_Ke hoach 2010 ngay 31-01 3" xfId="3934"/>
    <cellStyle name="Dziesiętny [0]_Invoices2001Slovakia_Book1_2_Ke hoach 2010 ngay 31-01 3" xfId="3935"/>
    <cellStyle name="Dziesietny [0]_Invoices2001Slovakia_Book1_2_Ke hoach 2010 ngay 31-01 3 2" xfId="3936"/>
    <cellStyle name="Dziesiętny [0]_Invoices2001Slovakia_Book1_2_Ke hoach 2010 ngay 31-01 3 2" xfId="3937"/>
    <cellStyle name="Dziesietny [0]_Invoices2001Slovakia_Book1_2_Ke hoach 2010 ngay 31-01 4" xfId="3938"/>
    <cellStyle name="Dziesiętny [0]_Invoices2001Slovakia_Book1_2_Ke hoach 2010 ngay 31-01 4" xfId="3939"/>
    <cellStyle name="Dziesietny [0]_Invoices2001Slovakia_Book1_2_ke hoach dau thau 30-6-2010" xfId="3940"/>
    <cellStyle name="Dziesiętny [0]_Invoices2001Slovakia_Book1_2_ke hoach dau thau 30-6-2010" xfId="3941"/>
    <cellStyle name="Dziesietny [0]_Invoices2001Slovakia_Book1_2_ke hoach dau thau 30-6-2010 2" xfId="3942"/>
    <cellStyle name="Dziesiętny [0]_Invoices2001Slovakia_Book1_2_ke hoach dau thau 30-6-2010 2" xfId="3943"/>
    <cellStyle name="Dziesietny [0]_Invoices2001Slovakia_Book1_2_ke hoach dau thau 30-6-2010 2 2" xfId="3944"/>
    <cellStyle name="Dziesiętny [0]_Invoices2001Slovakia_Book1_2_ke hoach dau thau 30-6-2010 2 2" xfId="3945"/>
    <cellStyle name="Dziesietny [0]_Invoices2001Slovakia_Book1_2_ke hoach dau thau 30-6-2010 3" xfId="3946"/>
    <cellStyle name="Dziesiętny [0]_Invoices2001Slovakia_Book1_2_ke hoach dau thau 30-6-2010 3" xfId="3947"/>
    <cellStyle name="Dziesietny [0]_Invoices2001Slovakia_Book1_2_ke hoach dau thau 30-6-2010 3 2" xfId="3948"/>
    <cellStyle name="Dziesiętny [0]_Invoices2001Slovakia_Book1_2_ke hoach dau thau 30-6-2010 3 2" xfId="3949"/>
    <cellStyle name="Dziesietny [0]_Invoices2001Slovakia_Book1_2_ke hoach dau thau 30-6-2010 4" xfId="3950"/>
    <cellStyle name="Dziesiętny [0]_Invoices2001Slovakia_Book1_2_ke hoach dau thau 30-6-2010 4" xfId="3951"/>
    <cellStyle name="Dziesietny [0]_Invoices2001Slovakia_Book1_2_KH Von 2012 gui BKH 1" xfId="3952"/>
    <cellStyle name="Dziesiętny [0]_Invoices2001Slovakia_Book1_2_KH Von 2012 gui BKH 1" xfId="3953"/>
    <cellStyle name="Dziesietny [0]_Invoices2001Slovakia_Book1_2_KH Von 2012 gui BKH 1 2" xfId="3954"/>
    <cellStyle name="Dziesiętny [0]_Invoices2001Slovakia_Book1_2_KH Von 2012 gui BKH 1 2" xfId="3955"/>
    <cellStyle name="Dziesietny [0]_Invoices2001Slovakia_Book1_2_KH Von 2012 gui BKH 1 2 2" xfId="3956"/>
    <cellStyle name="Dziesiętny [0]_Invoices2001Slovakia_Book1_2_KH Von 2012 gui BKH 1 2 2" xfId="3957"/>
    <cellStyle name="Dziesietny [0]_Invoices2001Slovakia_Book1_2_KH Von 2012 gui BKH 1 3" xfId="3958"/>
    <cellStyle name="Dziesiętny [0]_Invoices2001Slovakia_Book1_2_KH Von 2012 gui BKH 1 3" xfId="3959"/>
    <cellStyle name="Dziesietny [0]_Invoices2001Slovakia_Book1_2_KH Von 2012 gui BKH 1 3 2" xfId="3960"/>
    <cellStyle name="Dziesiętny [0]_Invoices2001Slovakia_Book1_2_KH Von 2012 gui BKH 1 3 2" xfId="3961"/>
    <cellStyle name="Dziesietny [0]_Invoices2001Slovakia_Book1_2_KH Von 2012 gui BKH 1 4" xfId="3962"/>
    <cellStyle name="Dziesiętny [0]_Invoices2001Slovakia_Book1_2_KH Von 2012 gui BKH 1 4" xfId="3963"/>
    <cellStyle name="Dziesietny [0]_Invoices2001Slovakia_Book1_2_KH Von 2012 gui BKH 1_BIEU KE HOACH  2015 (KTN 6.11 sua)" xfId="3964"/>
    <cellStyle name="Dziesiętny [0]_Invoices2001Slovakia_Book1_2_KH Von 2012 gui BKH 1_BIEU KE HOACH  2015 (KTN 6.11 sua)" xfId="3965"/>
    <cellStyle name="Dziesietny [0]_Invoices2001Slovakia_Book1_2_KH Von 2012 gui BKH 2" xfId="3966"/>
    <cellStyle name="Dziesiętny [0]_Invoices2001Slovakia_Book1_2_KH Von 2012 gui BKH 2" xfId="3967"/>
    <cellStyle name="Dziesietny [0]_Invoices2001Slovakia_Book1_2_KH Von 2012 gui BKH 2 2" xfId="3968"/>
    <cellStyle name="Dziesiętny [0]_Invoices2001Slovakia_Book1_2_KH Von 2012 gui BKH 2 2" xfId="3969"/>
    <cellStyle name="Dziesietny [0]_Invoices2001Slovakia_Book1_2_KH Von 2012 gui BKH 2 2 2" xfId="3970"/>
    <cellStyle name="Dziesiętny [0]_Invoices2001Slovakia_Book1_2_KH Von 2012 gui BKH 2 2 2" xfId="3971"/>
    <cellStyle name="Dziesietny [0]_Invoices2001Slovakia_Book1_2_KH Von 2012 gui BKH 2 3" xfId="3972"/>
    <cellStyle name="Dziesiętny [0]_Invoices2001Slovakia_Book1_2_KH Von 2012 gui BKH 2 3" xfId="3973"/>
    <cellStyle name="Dziesietny [0]_Invoices2001Slovakia_Book1_2_KH Von 2012 gui BKH 2 3 2" xfId="3974"/>
    <cellStyle name="Dziesiętny [0]_Invoices2001Slovakia_Book1_2_KH Von 2012 gui BKH 2 3 2" xfId="3975"/>
    <cellStyle name="Dziesietny [0]_Invoices2001Slovakia_Book1_2_KH Von 2012 gui BKH 2 4" xfId="3976"/>
    <cellStyle name="Dziesiętny [0]_Invoices2001Slovakia_Book1_2_KH Von 2012 gui BKH 2 4" xfId="3977"/>
    <cellStyle name="Dziesietny [0]_Invoices2001Slovakia_Book1_2_QD ke hoach dau thau" xfId="3978"/>
    <cellStyle name="Dziesiętny [0]_Invoices2001Slovakia_Book1_2_QD ke hoach dau thau" xfId="3979"/>
    <cellStyle name="Dziesietny [0]_Invoices2001Slovakia_Book1_2_QD ke hoach dau thau 2" xfId="3980"/>
    <cellStyle name="Dziesiętny [0]_Invoices2001Slovakia_Book1_2_QD ke hoach dau thau 2" xfId="3981"/>
    <cellStyle name="Dziesietny [0]_Invoices2001Slovakia_Book1_2_QD ke hoach dau thau 2 2" xfId="3982"/>
    <cellStyle name="Dziesiętny [0]_Invoices2001Slovakia_Book1_2_QD ke hoach dau thau 2 2" xfId="3983"/>
    <cellStyle name="Dziesietny [0]_Invoices2001Slovakia_Book1_2_QD ke hoach dau thau 3" xfId="3984"/>
    <cellStyle name="Dziesiętny [0]_Invoices2001Slovakia_Book1_2_QD ke hoach dau thau 3" xfId="3985"/>
    <cellStyle name="Dziesietny [0]_Invoices2001Slovakia_Book1_2_QD ke hoach dau thau 3 2" xfId="3986"/>
    <cellStyle name="Dziesiętny [0]_Invoices2001Slovakia_Book1_2_QD ke hoach dau thau 3 2" xfId="3987"/>
    <cellStyle name="Dziesietny [0]_Invoices2001Slovakia_Book1_2_QD ke hoach dau thau 4" xfId="3988"/>
    <cellStyle name="Dziesiętny [0]_Invoices2001Slovakia_Book1_2_QD ke hoach dau thau 4" xfId="3989"/>
    <cellStyle name="Dziesietny [0]_Invoices2001Slovakia_Book1_2_Ra soat KH von 2011 (Huy-11-11-11)" xfId="3990"/>
    <cellStyle name="Dziesiętny [0]_Invoices2001Slovakia_Book1_2_Ra soat KH von 2011 (Huy-11-11-11)" xfId="3991"/>
    <cellStyle name="Dziesietny [0]_Invoices2001Slovakia_Book1_2_Ra soat KH von 2011 (Huy-11-11-11) 2" xfId="3992"/>
    <cellStyle name="Dziesiętny [0]_Invoices2001Slovakia_Book1_2_Ra soat KH von 2011 (Huy-11-11-11) 2" xfId="3993"/>
    <cellStyle name="Dziesietny [0]_Invoices2001Slovakia_Book1_2_Ra soat KH von 2011 (Huy-11-11-11) 2 2" xfId="3994"/>
    <cellStyle name="Dziesiętny [0]_Invoices2001Slovakia_Book1_2_Ra soat KH von 2011 (Huy-11-11-11) 2 2" xfId="3995"/>
    <cellStyle name="Dziesietny [0]_Invoices2001Slovakia_Book1_2_Ra soat KH von 2011 (Huy-11-11-11) 3" xfId="3996"/>
    <cellStyle name="Dziesiętny [0]_Invoices2001Slovakia_Book1_2_Ra soat KH von 2011 (Huy-11-11-11) 3" xfId="3997"/>
    <cellStyle name="Dziesietny [0]_Invoices2001Slovakia_Book1_2_Ra soat KH von 2011 (Huy-11-11-11) 3 2" xfId="3998"/>
    <cellStyle name="Dziesiętny [0]_Invoices2001Slovakia_Book1_2_Ra soat KH von 2011 (Huy-11-11-11) 3 2" xfId="3999"/>
    <cellStyle name="Dziesietny [0]_Invoices2001Slovakia_Book1_2_Ra soat KH von 2011 (Huy-11-11-11) 4" xfId="4000"/>
    <cellStyle name="Dziesiętny [0]_Invoices2001Slovakia_Book1_2_Ra soat KH von 2011 (Huy-11-11-11) 4" xfId="4001"/>
    <cellStyle name="Dziesietny [0]_Invoices2001Slovakia_Book1_2_Ra soat KH von 2011 (Huy-11-11-11) 5" xfId="4002"/>
    <cellStyle name="Dziesiętny [0]_Invoices2001Slovakia_Book1_2_Ra soat KH von 2011 (Huy-11-11-11) 5" xfId="4003"/>
    <cellStyle name="Dziesietny [0]_Invoices2001Slovakia_Book1_2_tinh toan hoang ha" xfId="4004"/>
    <cellStyle name="Dziesiętny [0]_Invoices2001Slovakia_Book1_2_tinh toan hoang ha" xfId="4005"/>
    <cellStyle name="Dziesietny [0]_Invoices2001Slovakia_Book1_2_tinh toan hoang ha 2" xfId="4006"/>
    <cellStyle name="Dziesiętny [0]_Invoices2001Slovakia_Book1_2_tinh toan hoang ha 2" xfId="4007"/>
    <cellStyle name="Dziesietny [0]_Invoices2001Slovakia_Book1_2_tinh toan hoang ha 2 2" xfId="4008"/>
    <cellStyle name="Dziesiętny [0]_Invoices2001Slovakia_Book1_2_tinh toan hoang ha 2 2" xfId="4009"/>
    <cellStyle name="Dziesietny [0]_Invoices2001Slovakia_Book1_2_tinh toan hoang ha 3" xfId="4010"/>
    <cellStyle name="Dziesiętny [0]_Invoices2001Slovakia_Book1_2_tinh toan hoang ha 3" xfId="4011"/>
    <cellStyle name="Dziesietny [0]_Invoices2001Slovakia_Book1_2_tinh toan hoang ha 3 2" xfId="4012"/>
    <cellStyle name="Dziesiętny [0]_Invoices2001Slovakia_Book1_2_tinh toan hoang ha 3 2" xfId="4013"/>
    <cellStyle name="Dziesietny [0]_Invoices2001Slovakia_Book1_2_tinh toan hoang ha 4" xfId="4014"/>
    <cellStyle name="Dziesiętny [0]_Invoices2001Slovakia_Book1_2_tinh toan hoang ha 4" xfId="4015"/>
    <cellStyle name="Dziesietny [0]_Invoices2001Slovakia_Book1_2_Tong von ĐTPT" xfId="4016"/>
    <cellStyle name="Dziesiętny [0]_Invoices2001Slovakia_Book1_2_Tong von ĐTPT" xfId="4017"/>
    <cellStyle name="Dziesietny [0]_Invoices2001Slovakia_Book1_2_Tong von ĐTPT 2" xfId="4018"/>
    <cellStyle name="Dziesiętny [0]_Invoices2001Slovakia_Book1_2_Tong von ĐTPT 2" xfId="4019"/>
    <cellStyle name="Dziesietny [0]_Invoices2001Slovakia_Book1_2_Tong von ĐTPT 2 2" xfId="4020"/>
    <cellStyle name="Dziesiętny [0]_Invoices2001Slovakia_Book1_2_Tong von ĐTPT 2 2" xfId="4021"/>
    <cellStyle name="Dziesietny [0]_Invoices2001Slovakia_Book1_2_Tong von ĐTPT 3" xfId="4022"/>
    <cellStyle name="Dziesiętny [0]_Invoices2001Slovakia_Book1_2_Tong von ĐTPT 3" xfId="4023"/>
    <cellStyle name="Dziesietny [0]_Invoices2001Slovakia_Book1_2_Tong von ĐTPT 3 2" xfId="4024"/>
    <cellStyle name="Dziesiętny [0]_Invoices2001Slovakia_Book1_2_Tong von ĐTPT 3 2" xfId="4025"/>
    <cellStyle name="Dziesietny [0]_Invoices2001Slovakia_Book1_2_Tong von ĐTPT 4" xfId="4026"/>
    <cellStyle name="Dziesiętny [0]_Invoices2001Slovakia_Book1_2_Tong von ĐTPT 4" xfId="4027"/>
    <cellStyle name="Dziesietny [0]_Invoices2001Slovakia_Book1_2_Viec Huy dang lam" xfId="4028"/>
    <cellStyle name="Dziesiętny [0]_Invoices2001Slovakia_Book1_2_Viec Huy dang lam" xfId="4029"/>
    <cellStyle name="Dziesietny [0]_Invoices2001Slovakia_Book1_3" xfId="4030"/>
    <cellStyle name="Dziesiętny [0]_Invoices2001Slovakia_Book1_3" xfId="4031"/>
    <cellStyle name="Dziesietny [0]_Invoices2001Slovakia_Book1_3 2" xfId="4032"/>
    <cellStyle name="Dziesiętny [0]_Invoices2001Slovakia_Book1_3 2" xfId="4033"/>
    <cellStyle name="Dziesietny [0]_Invoices2001Slovakia_Book1_3 2 2" xfId="4034"/>
    <cellStyle name="Dziesiętny [0]_Invoices2001Slovakia_Book1_3 2 2" xfId="4035"/>
    <cellStyle name="Dziesietny [0]_Invoices2001Slovakia_Book1_3 3" xfId="4036"/>
    <cellStyle name="Dziesiętny [0]_Invoices2001Slovakia_Book1_3 3" xfId="4037"/>
    <cellStyle name="Dziesietny [0]_Invoices2001Slovakia_Book1_3 3 2" xfId="4038"/>
    <cellStyle name="Dziesiętny [0]_Invoices2001Slovakia_Book1_3 3 2" xfId="4039"/>
    <cellStyle name="Dziesietny [0]_Invoices2001Slovakia_Book1_3 4" xfId="4040"/>
    <cellStyle name="Dziesiętny [0]_Invoices2001Slovakia_Book1_3 4" xfId="4041"/>
    <cellStyle name="Dziesietny [0]_Invoices2001Slovakia_Book1_Bao cao 9 thang  XDCB" xfId="4042"/>
    <cellStyle name="Dziesiętny [0]_Invoices2001Slovakia_Book1_Book1" xfId="4043"/>
    <cellStyle name="Dziesietny [0]_Invoices2001Slovakia_Book1_dự toán 30a 2013" xfId="4044"/>
    <cellStyle name="Dziesiętny [0]_Invoices2001Slovakia_Book1_Nhu cau von ung truoc 2011 Tha h Hoa + Nge An gui TW" xfId="4045"/>
    <cellStyle name="Dziesietny [0]_Invoices2001Slovakia_Book1_Tong hop Cac tuyen(9-1-06)" xfId="4046"/>
    <cellStyle name="Dziesiętny [0]_Invoices2001Slovakia_Book1_Tong hop Cac tuyen(9-1-06)" xfId="4047"/>
    <cellStyle name="Dziesietny [0]_Invoices2001Slovakia_Book1_Tong hop Cac tuyen(9-1-06) 2" xfId="4048"/>
    <cellStyle name="Dziesiętny [0]_Invoices2001Slovakia_Book1_Tong hop Cac tuyen(9-1-06) 2" xfId="4049"/>
    <cellStyle name="Dziesietny [0]_Invoices2001Slovakia_Book1_Tong hop Cac tuyen(9-1-06)_bieu tong hop lai kh von 2011 gui phong TH-KTDN" xfId="4050"/>
    <cellStyle name="Dziesiętny [0]_Invoices2001Slovakia_Book1_Tong hop Cac tuyen(9-1-06)_bieu tong hop lai kh von 2011 gui phong TH-KTDN" xfId="4051"/>
    <cellStyle name="Dziesietny [0]_Invoices2001Slovakia_Book1_Tong hop Cac tuyen(9-1-06)_bieu tong hop lai kh von 2011 gui phong TH-KTDN 2" xfId="4052"/>
    <cellStyle name="Dziesiętny [0]_Invoices2001Slovakia_Book1_Tong hop Cac tuyen(9-1-06)_bieu tong hop lai kh von 2011 gui phong TH-KTDN 2" xfId="4053"/>
    <cellStyle name="Dziesietny [0]_Invoices2001Slovakia_Book1_Tong hop Cac tuyen(9-1-06)_Copy of KH PHAN BO VON ĐỐI ỨNG NAM 2011 (30 TY phuong án gop WB)" xfId="4054"/>
    <cellStyle name="Dziesiętny [0]_Invoices2001Slovakia_Book1_Tong hop Cac tuyen(9-1-06)_Copy of KH PHAN BO VON ĐỐI ỨNG NAM 2011 (30 TY phuong án gop WB)" xfId="4055"/>
    <cellStyle name="Dziesietny [0]_Invoices2001Slovakia_Book1_Tong hop Cac tuyen(9-1-06)_Copy of KH PHAN BO VON ĐỐI ỨNG NAM 2011 (30 TY phuong án gop WB) 2" xfId="4056"/>
    <cellStyle name="Dziesiętny [0]_Invoices2001Slovakia_Book1_Tong hop Cac tuyen(9-1-06)_Copy of KH PHAN BO VON ĐỐI ỨNG NAM 2011 (30 TY phuong án gop WB) 2" xfId="4057"/>
    <cellStyle name="Dziesietny [0]_Invoices2001Slovakia_Book1_Tong hop Cac tuyen(9-1-06)_Ke hoach 2010 (theo doi 11-8-2010)" xfId="4058"/>
    <cellStyle name="Dziesiętny [0]_Invoices2001Slovakia_Book1_Tong hop Cac tuyen(9-1-06)_Ke hoach 2010 (theo doi 11-8-2010)" xfId="4059"/>
    <cellStyle name="Dziesietny [0]_Invoices2001Slovakia_Book1_Tong hop Cac tuyen(9-1-06)_Ke hoach 2010 (theo doi 11-8-2010) 2" xfId="4060"/>
    <cellStyle name="Dziesiętny [0]_Invoices2001Slovakia_Book1_Tong hop Cac tuyen(9-1-06)_Ke hoach 2010 (theo doi 11-8-2010) 2" xfId="4061"/>
    <cellStyle name="Dziesietny [0]_Invoices2001Slovakia_Book1_Tong hop Cac tuyen(9-1-06)_KH Von 2012 gui BKH 1" xfId="4062"/>
    <cellStyle name="Dziesiętny [0]_Invoices2001Slovakia_Book1_Tong hop Cac tuyen(9-1-06)_KH Von 2012 gui BKH 1" xfId="4063"/>
    <cellStyle name="Dziesietny [0]_Invoices2001Slovakia_Book1_Tong hop Cac tuyen(9-1-06)_KH Von 2012 gui BKH 1 2" xfId="4064"/>
    <cellStyle name="Dziesiętny [0]_Invoices2001Slovakia_Book1_Tong hop Cac tuyen(9-1-06)_KH Von 2012 gui BKH 1 2" xfId="4065"/>
    <cellStyle name="Dziesietny [0]_Invoices2001Slovakia_Book1_Tong hop Cac tuyen(9-1-06)_QD ke hoach dau thau" xfId="4066"/>
    <cellStyle name="Dziesiętny [0]_Invoices2001Slovakia_Book1_Tong hop Cac tuyen(9-1-06)_QD ke hoach dau thau" xfId="4067"/>
    <cellStyle name="Dziesietny [0]_Invoices2001Slovakia_Book1_Tong hop Cac tuyen(9-1-06)_QD ke hoach dau thau 2" xfId="4068"/>
    <cellStyle name="Dziesiętny [0]_Invoices2001Slovakia_Book1_Tong hop Cac tuyen(9-1-06)_QD ke hoach dau thau 2" xfId="4069"/>
    <cellStyle name="Dziesietny [0]_Invoices2001Slovakia_Book1_Tong hop Cac tuyen(9-1-06)_Tong von ĐTPT" xfId="4070"/>
    <cellStyle name="Dziesiętny [0]_Invoices2001Slovakia_Book1_Tong hop Cac tuyen(9-1-06)_Tong von ĐTPT" xfId="4071"/>
    <cellStyle name="Dziesietny [0]_Invoices2001Slovakia_Book1_Tong hop Cac tuyen(9-1-06)_Tong von ĐTPT 2" xfId="4072"/>
    <cellStyle name="Dziesiętny [0]_Invoices2001Slovakia_Book1_Tong hop Cac tuyen(9-1-06)_Tong von ĐTPT 2" xfId="4073"/>
    <cellStyle name="Dziesietny [0]_Invoices2001Slovakia_Book1_TONG HOP HOAN THUE NAM 2011" xfId="4074"/>
    <cellStyle name="Dziesiętny [0]_Invoices2001Slovakia_Book1_ung truoc 2011 NSTW Thanh Hoa + Nge An gui Thu 12-5" xfId="4075"/>
    <cellStyle name="Dziesietny [0]_Invoices2001Slovakia_Chi tieu KH nam 2009" xfId="4076"/>
    <cellStyle name="Dziesiętny [0]_Invoices2001Slovakia_Chi tieu KH nam 2009" xfId="4077"/>
    <cellStyle name="Dziesietny [0]_Invoices2001Slovakia_Chi tieu KH nam 2009 2" xfId="4078"/>
    <cellStyle name="Dziesiętny [0]_Invoices2001Slovakia_Chi tieu KH nam 2009 2" xfId="4079"/>
    <cellStyle name="Dziesietny [0]_Invoices2001Slovakia_Copy of KH PHAN BO VON ĐỐI ỨNG NAM 2011 (30 TY phuong án gop WB)" xfId="4080"/>
    <cellStyle name="Dziesiętny [0]_Invoices2001Slovakia_Copy of KH PHAN BO VON ĐỐI ỨNG NAM 2011 (30 TY phuong án gop WB)" xfId="4081"/>
    <cellStyle name="Dziesietny [0]_Invoices2001Slovakia_Copy of KH PHAN BO VON ĐỐI ỨNG NAM 2011 (30 TY phuong án gop WB) 2" xfId="4082"/>
    <cellStyle name="Dziesiętny [0]_Invoices2001Slovakia_Copy of KH PHAN BO VON ĐỐI ỨNG NAM 2011 (30 TY phuong án gop WB) 2" xfId="4083"/>
    <cellStyle name="Dziesietny [0]_Invoices2001Slovakia_Copy of KH PHAN BO VON ĐỐI ỨNG NAM 2011 (30 TY phuong án gop WB) 2 2" xfId="4084"/>
    <cellStyle name="Dziesiętny [0]_Invoices2001Slovakia_Copy of KH PHAN BO VON ĐỐI ỨNG NAM 2011 (30 TY phuong án gop WB) 2 2" xfId="4085"/>
    <cellStyle name="Dziesietny [0]_Invoices2001Slovakia_Copy of KH PHAN BO VON ĐỐI ỨNG NAM 2011 (30 TY phuong án gop WB) 3" xfId="4086"/>
    <cellStyle name="Dziesiętny [0]_Invoices2001Slovakia_Copy of KH PHAN BO VON ĐỐI ỨNG NAM 2011 (30 TY phuong án gop WB) 3" xfId="4087"/>
    <cellStyle name="Dziesietny [0]_Invoices2001Slovakia_Copy of KH PHAN BO VON ĐỐI ỨNG NAM 2011 (30 TY phuong án gop WB) 3 2" xfId="4088"/>
    <cellStyle name="Dziesiętny [0]_Invoices2001Slovakia_Copy of KH PHAN BO VON ĐỐI ỨNG NAM 2011 (30 TY phuong án gop WB) 3 2" xfId="4089"/>
    <cellStyle name="Dziesietny [0]_Invoices2001Slovakia_Copy of KH PHAN BO VON ĐỐI ỨNG NAM 2011 (30 TY phuong án gop WB) 4" xfId="4090"/>
    <cellStyle name="Dziesiętny [0]_Invoices2001Slovakia_Copy of KH PHAN BO VON ĐỐI ỨNG NAM 2011 (30 TY phuong án gop WB) 4" xfId="4091"/>
    <cellStyle name="Dziesietny [0]_Invoices2001Slovakia_Copy of KH PHAN BO VON ĐỐI ỨNG NAM 2011 (30 TY phuong án gop WB)_BIEU KE HOACH  2015 (KTN 6.11 sua)" xfId="4092"/>
    <cellStyle name="Dziesiętny [0]_Invoices2001Slovakia_Copy of KH PHAN BO VON ĐỐI ỨNG NAM 2011 (30 TY phuong án gop WB)_BIEU KE HOACH  2015 (KTN 6.11 sua)" xfId="4093"/>
    <cellStyle name="Dziesietny [0]_Invoices2001Slovakia_Danh Mục KCM trinh BKH 2011 (BS 30A)" xfId="4094"/>
    <cellStyle name="Dziesiętny [0]_Invoices2001Slovakia_Danh Mục KCM trinh BKH 2011 (BS 30A)" xfId="4095"/>
    <cellStyle name="Dziesietny [0]_Invoices2001Slovakia_Danh Mục KCM trinh BKH 2011 (BS 30A) 2" xfId="4096"/>
    <cellStyle name="Dziesiętny [0]_Invoices2001Slovakia_Danh Mục KCM trinh BKH 2011 (BS 30A) 2" xfId="4097"/>
    <cellStyle name="Dziesietny [0]_Invoices2001Slovakia_DT 1751 Muong Khoa" xfId="4098"/>
    <cellStyle name="Dziesiętny [0]_Invoices2001Slovakia_DT 1751 Muong Khoa" xfId="4099"/>
    <cellStyle name="Dziesietny [0]_Invoices2001Slovakia_DT 1751 Muong Khoa 2" xfId="4100"/>
    <cellStyle name="Dziesiętny [0]_Invoices2001Slovakia_DT 1751 Muong Khoa 2" xfId="4101"/>
    <cellStyle name="Dziesietny [0]_Invoices2001Slovakia_DT Nam vai" xfId="4102"/>
    <cellStyle name="Dziesiętny [0]_Invoices2001Slovakia_DT tieu hoc diem TDC ban Cho 28-02-09" xfId="4103"/>
    <cellStyle name="Dziesietny [0]_Invoices2001Slovakia_DT truong THPT  quyet thang tinh 04-3-09" xfId="4104"/>
    <cellStyle name="Dziesiętny [0]_Invoices2001Slovakia_DT truong THPT  quyet thang tinh 04-3-09" xfId="4105"/>
    <cellStyle name="Dziesietny [0]_Invoices2001Slovakia_DT truong THPT  quyet thang tinh 04-3-09 2" xfId="4106"/>
    <cellStyle name="Dziesiętny [0]_Invoices2001Slovakia_DT truong THPT  quyet thang tinh 04-3-09 2" xfId="4107"/>
    <cellStyle name="Dziesietny [0]_Invoices2001Slovakia_DTTD chieng chan Tham lai 29-9-2009" xfId="4108"/>
    <cellStyle name="Dziesiętny [0]_Invoices2001Slovakia_DTTD chieng chan Tham lai 29-9-2009" xfId="4109"/>
    <cellStyle name="Dziesietny [0]_Invoices2001Slovakia_DTTD chieng chan Tham lai 29-9-2009 2" xfId="4110"/>
    <cellStyle name="Dziesiętny [0]_Invoices2001Slovakia_DTTD chieng chan Tham lai 29-9-2009 2" xfId="4111"/>
    <cellStyle name="Dziesietny [0]_Invoices2001Slovakia_DTTD chieng chan Tham lai 29-9-2009 2 2" xfId="4112"/>
    <cellStyle name="Dziesiętny [0]_Invoices2001Slovakia_DTTD chieng chan Tham lai 29-9-2009 2 2" xfId="4113"/>
    <cellStyle name="Dziesietny [0]_Invoices2001Slovakia_DTTD chieng chan Tham lai 29-9-2009 3" xfId="4114"/>
    <cellStyle name="Dziesiętny [0]_Invoices2001Slovakia_DTTD chieng chan Tham lai 29-9-2009 3" xfId="4115"/>
    <cellStyle name="Dziesietny [0]_Invoices2001Slovakia_DTTD chieng chan Tham lai 29-9-2009 3 2" xfId="4116"/>
    <cellStyle name="Dziesiętny [0]_Invoices2001Slovakia_DTTD chieng chan Tham lai 29-9-2009 3 2" xfId="4117"/>
    <cellStyle name="Dziesietny [0]_Invoices2001Slovakia_DTTD chieng chan Tham lai 29-9-2009 4" xfId="4118"/>
    <cellStyle name="Dziesiętny [0]_Invoices2001Slovakia_DTTD chieng chan Tham lai 29-9-2009 4" xfId="4119"/>
    <cellStyle name="Dziesietny [0]_Invoices2001Slovakia_DTTD chieng chan Tham lai 29-9-2009_BIEU KE HOACH  2015 (KTN 6.11 sua)" xfId="4120"/>
    <cellStyle name="Dziesiętny [0]_Invoices2001Slovakia_DTTD chieng chan Tham lai 29-9-2009_BIEU KE HOACH  2015 (KTN 6.11 sua)" xfId="4121"/>
    <cellStyle name="Dziesietny [0]_Invoices2001Slovakia_d-uong+TDT" xfId="4122"/>
    <cellStyle name="Dziesiętny [0]_Invoices2001Slovakia_GVL" xfId="4123"/>
    <cellStyle name="Dziesietny [0]_Invoices2001Slovakia_Ke hoach 2010 (theo doi 11-8-2010)" xfId="4124"/>
    <cellStyle name="Dziesiętny [0]_Invoices2001Slovakia_Ke hoach 2010 (theo doi 11-8-2010)" xfId="4125"/>
    <cellStyle name="Dziesietny [0]_Invoices2001Slovakia_Ke hoach 2010 (theo doi 11-8-2010) 2" xfId="4126"/>
    <cellStyle name="Dziesiętny [0]_Invoices2001Slovakia_Ke hoach 2010 (theo doi 11-8-2010) 2" xfId="4127"/>
    <cellStyle name="Dziesietny [0]_Invoices2001Slovakia_ke hoach dau thau 30-6-2010" xfId="4128"/>
    <cellStyle name="Dziesiętny [0]_Invoices2001Slovakia_ke hoach dau thau 30-6-2010" xfId="4129"/>
    <cellStyle name="Dziesietny [0]_Invoices2001Slovakia_ke hoach dau thau 30-6-2010 2" xfId="4130"/>
    <cellStyle name="Dziesiętny [0]_Invoices2001Slovakia_ke hoach dau thau 30-6-2010 2" xfId="4131"/>
    <cellStyle name="Dziesietny [0]_Invoices2001Slovakia_KL K.C mat duong" xfId="4132"/>
    <cellStyle name="Dziesiętny [0]_Invoices2001Slovakia_Nhµ ®Ó xe" xfId="4133"/>
    <cellStyle name="Dziesietny [0]_Invoices2001Slovakia_Nha bao ve(28-7-05)" xfId="4134"/>
    <cellStyle name="Dziesiętny [0]_Invoices2001Slovakia_Nha bao ve(28-7-05)" xfId="4135"/>
    <cellStyle name="Dziesietny [0]_Invoices2001Slovakia_NHA de xe nguyen du" xfId="4136"/>
    <cellStyle name="Dziesiętny [0]_Invoices2001Slovakia_NHA de xe nguyen du" xfId="4137"/>
    <cellStyle name="Dziesietny [0]_Invoices2001Slovakia_Nhalamviec VTC(25-1-05)" xfId="4138"/>
    <cellStyle name="Dziesiętny [0]_Invoices2001Slovakia_Nhalamviec VTC(25-1-05)" xfId="4139"/>
    <cellStyle name="Dziesietny [0]_Invoices2001Slovakia_Nhu cau von ung truoc 2011 Tha h Hoa + Nge An gui TW" xfId="4140"/>
    <cellStyle name="Dziesiętny [0]_Invoices2001Slovakia_Phan pha do" xfId="4141"/>
    <cellStyle name="Dziesietny [0]_Invoices2001Slovakia_Ra soat KH von 2011 (Huy-11-11-11)" xfId="4142"/>
    <cellStyle name="Dziesiętny [0]_Invoices2001Slovakia_Ra soat KH von 2011 (Huy-11-11-11)" xfId="4143"/>
    <cellStyle name="Dziesietny [0]_Invoices2001Slovakia_Sheet2" xfId="4144"/>
    <cellStyle name="Dziesiętny [0]_Invoices2001Slovakia_Sheet2" xfId="4145"/>
    <cellStyle name="Dziesietny [0]_Invoices2001Slovakia_Sheet2 2" xfId="4146"/>
    <cellStyle name="Dziesiętny [0]_Invoices2001Slovakia_Sheet2 2" xfId="4147"/>
    <cellStyle name="Dziesietny [0]_Invoices2001Slovakia_TDT KHANH HOA" xfId="4148"/>
    <cellStyle name="Dziesiętny [0]_Invoices2001Slovakia_TDT KHANH HOA" xfId="4149"/>
    <cellStyle name="Dziesietny [0]_Invoices2001Slovakia_TDT KHANH HOA 2" xfId="4150"/>
    <cellStyle name="Dziesiętny [0]_Invoices2001Slovakia_TDT KHANH HOA 2" xfId="4151"/>
    <cellStyle name="Dziesietny [0]_Invoices2001Slovakia_TDT KHANH HOA 3" xfId="4152"/>
    <cellStyle name="Dziesiętny [0]_Invoices2001Slovakia_TDT KHANH HOA 3" xfId="4153"/>
    <cellStyle name="Dziesietny [0]_Invoices2001Slovakia_TDT KHANH HOA 4" xfId="4154"/>
    <cellStyle name="Dziesiętny [0]_Invoices2001Slovakia_TDT KHANH HOA 4" xfId="4155"/>
    <cellStyle name="Dziesietny [0]_Invoices2001Slovakia_TDT KHANH HOA 5" xfId="4156"/>
    <cellStyle name="Dziesiętny [0]_Invoices2001Slovakia_TDT KHANH HOA 5" xfId="4157"/>
    <cellStyle name="Dziesietny [0]_Invoices2001Slovakia_TDT KHANH HOA_bao_cao_TH_th_cong_tac_dau_thau_-_ngay251209" xfId="4158"/>
    <cellStyle name="Dziesiętny [0]_Invoices2001Slovakia_TDT KHANH HOA_bao_cao_TH_th_cong_tac_dau_thau_-_ngay251209" xfId="4159"/>
    <cellStyle name="Dziesietny [0]_Invoices2001Slovakia_TDT KHANH HOA_bao_cao_TH_th_cong_tac_dau_thau_-_ngay251209 2" xfId="4160"/>
    <cellStyle name="Dziesiętny [0]_Invoices2001Slovakia_TDT KHANH HOA_bao_cao_TH_th_cong_tac_dau_thau_-_ngay251209 2" xfId="4161"/>
    <cellStyle name="Dziesietny [0]_Invoices2001Slovakia_TDT KHANH HOA_Bieu chi tieu KH 2014 (Huy-04-11)" xfId="4162"/>
    <cellStyle name="Dziesiętny [0]_Invoices2001Slovakia_TDT KHANH HOA_Bieu chi tieu KH 2014 (Huy-04-11)" xfId="4163"/>
    <cellStyle name="Dziesietny [0]_Invoices2001Slovakia_TDT KHANH HOA_bieu ke hoach dau thau" xfId="4164"/>
    <cellStyle name="Dziesiętny [0]_Invoices2001Slovakia_TDT KHANH HOA_bieu ke hoach dau thau" xfId="4165"/>
    <cellStyle name="Dziesietny [0]_Invoices2001Slovakia_TDT KHANH HOA_bieu ke hoach dau thau 2" xfId="4166"/>
    <cellStyle name="Dziesiętny [0]_Invoices2001Slovakia_TDT KHANH HOA_bieu ke hoach dau thau 2" xfId="4167"/>
    <cellStyle name="Dziesietny [0]_Invoices2001Slovakia_TDT KHANH HOA_bieu ke hoach dau thau truong mam non SKH" xfId="4168"/>
    <cellStyle name="Dziesiętny [0]_Invoices2001Slovakia_TDT KHANH HOA_bieu ke hoach dau thau truong mam non SKH" xfId="4169"/>
    <cellStyle name="Dziesietny [0]_Invoices2001Slovakia_TDT KHANH HOA_bieu ke hoach dau thau truong mam non SKH 2" xfId="4170"/>
    <cellStyle name="Dziesiętny [0]_Invoices2001Slovakia_TDT KHANH HOA_bieu ke hoach dau thau truong mam non SKH 2" xfId="4171"/>
    <cellStyle name="Dziesietny [0]_Invoices2001Slovakia_TDT KHANH HOA_bieu tong hop lai kh von 2011 gui phong TH-KTDN" xfId="4172"/>
    <cellStyle name="Dziesiętny [0]_Invoices2001Slovakia_TDT KHANH HOA_bieu tong hop lai kh von 2011 gui phong TH-KTDN" xfId="4173"/>
    <cellStyle name="Dziesietny [0]_Invoices2001Slovakia_TDT KHANH HOA_bieu tong hop lai kh von 2011 gui phong TH-KTDN 2" xfId="4174"/>
    <cellStyle name="Dziesiętny [0]_Invoices2001Slovakia_TDT KHANH HOA_bieu tong hop lai kh von 2011 gui phong TH-KTDN 2" xfId="4175"/>
    <cellStyle name="Dziesietny [0]_Invoices2001Slovakia_TDT KHANH HOA_bieu tong hop lai kh von 2011 gui phong TH-KTDN 2 2" xfId="4176"/>
    <cellStyle name="Dziesiętny [0]_Invoices2001Slovakia_TDT KHANH HOA_bieu tong hop lai kh von 2011 gui phong TH-KTDN 2 2" xfId="4177"/>
    <cellStyle name="Dziesietny [0]_Invoices2001Slovakia_TDT KHANH HOA_bieu tong hop lai kh von 2011 gui phong TH-KTDN 3" xfId="4178"/>
    <cellStyle name="Dziesiętny [0]_Invoices2001Slovakia_TDT KHANH HOA_bieu tong hop lai kh von 2011 gui phong TH-KTDN 3" xfId="4179"/>
    <cellStyle name="Dziesietny [0]_Invoices2001Slovakia_TDT KHANH HOA_bieu tong hop lai kh von 2011 gui phong TH-KTDN 3 2" xfId="4180"/>
    <cellStyle name="Dziesiętny [0]_Invoices2001Slovakia_TDT KHANH HOA_bieu tong hop lai kh von 2011 gui phong TH-KTDN 3 2" xfId="4181"/>
    <cellStyle name="Dziesietny [0]_Invoices2001Slovakia_TDT KHANH HOA_bieu tong hop lai kh von 2011 gui phong TH-KTDN 4" xfId="4182"/>
    <cellStyle name="Dziesiętny [0]_Invoices2001Slovakia_TDT KHANH HOA_bieu tong hop lai kh von 2011 gui phong TH-KTDN 4" xfId="4183"/>
    <cellStyle name="Dziesietny [0]_Invoices2001Slovakia_TDT KHANH HOA_bieu tong hop lai kh von 2011 gui phong TH-KTDN_BIEU KE HOACH  2015 (KTN 6.11 sua)" xfId="4184"/>
    <cellStyle name="Dziesiętny [0]_Invoices2001Slovakia_TDT KHANH HOA_bieu tong hop lai kh von 2011 gui phong TH-KTDN_BIEU KE HOACH  2015 (KTN 6.11 sua)" xfId="4185"/>
    <cellStyle name="Dziesietny [0]_Invoices2001Slovakia_TDT KHANH HOA_Book1" xfId="4186"/>
    <cellStyle name="Dziesiętny [0]_Invoices2001Slovakia_TDT KHANH HOA_Book1" xfId="4187"/>
    <cellStyle name="Dziesietny [0]_Invoices2001Slovakia_TDT KHANH HOA_Book1 2" xfId="4188"/>
    <cellStyle name="Dziesiętny [0]_Invoices2001Slovakia_TDT KHANH HOA_Book1 2" xfId="4189"/>
    <cellStyle name="Dziesietny [0]_Invoices2001Slovakia_TDT KHANH HOA_Book1_1" xfId="4190"/>
    <cellStyle name="Dziesiętny [0]_Invoices2001Slovakia_TDT KHANH HOA_Book1_1" xfId="4191"/>
    <cellStyle name="Dziesietny [0]_Invoices2001Slovakia_TDT KHANH HOA_Book1_1 2" xfId="4192"/>
    <cellStyle name="Dziesiętny [0]_Invoices2001Slovakia_TDT KHANH HOA_Book1_1 2" xfId="4193"/>
    <cellStyle name="Dziesietny [0]_Invoices2001Slovakia_TDT KHANH HOA_Book1_1_ke hoach dau thau 30-6-2010" xfId="4194"/>
    <cellStyle name="Dziesiętny [0]_Invoices2001Slovakia_TDT KHANH HOA_Book1_1_ke hoach dau thau 30-6-2010" xfId="4195"/>
    <cellStyle name="Dziesietny [0]_Invoices2001Slovakia_TDT KHANH HOA_Book1_1_ke hoach dau thau 30-6-2010 2" xfId="4196"/>
    <cellStyle name="Dziesiętny [0]_Invoices2001Slovakia_TDT KHANH HOA_Book1_1_ke hoach dau thau 30-6-2010 2" xfId="4197"/>
    <cellStyle name="Dziesietny [0]_Invoices2001Slovakia_TDT KHANH HOA_Book1_2" xfId="4198"/>
    <cellStyle name="Dziesiętny [0]_Invoices2001Slovakia_TDT KHANH HOA_Book1_2" xfId="4199"/>
    <cellStyle name="Dziesietny [0]_Invoices2001Slovakia_TDT KHANH HOA_Book1_2 2" xfId="4200"/>
    <cellStyle name="Dziesiętny [0]_Invoices2001Slovakia_TDT KHANH HOA_Book1_2 2" xfId="4201"/>
    <cellStyle name="Dziesietny [0]_Invoices2001Slovakia_TDT KHANH HOA_Book1_Book1" xfId="4202"/>
    <cellStyle name="Dziesiętny [0]_Invoices2001Slovakia_TDT KHANH HOA_Book1_Book1" xfId="4203"/>
    <cellStyle name="Dziesietny [0]_Invoices2001Slovakia_TDT KHANH HOA_Book1_Book1 2" xfId="4204"/>
    <cellStyle name="Dziesiętny [0]_Invoices2001Slovakia_TDT KHANH HOA_Book1_Book1 2" xfId="4205"/>
    <cellStyle name="Dziesietny [0]_Invoices2001Slovakia_TDT KHANH HOA_Book1_DTTD chieng chan Tham lai 29-9-2009" xfId="4206"/>
    <cellStyle name="Dziesiętny [0]_Invoices2001Slovakia_TDT KHANH HOA_Book1_DTTD chieng chan Tham lai 29-9-2009" xfId="4207"/>
    <cellStyle name="Dziesietny [0]_Invoices2001Slovakia_TDT KHANH HOA_Book1_DTTD chieng chan Tham lai 29-9-2009 2" xfId="4208"/>
    <cellStyle name="Dziesiętny [0]_Invoices2001Slovakia_TDT KHANH HOA_Book1_DTTD chieng chan Tham lai 29-9-2009 2" xfId="4209"/>
    <cellStyle name="Dziesietny [0]_Invoices2001Slovakia_TDT KHANH HOA_Book1_Ke hoach 2010 (theo doi 11-8-2010)" xfId="4210"/>
    <cellStyle name="Dziesiętny [0]_Invoices2001Slovakia_TDT KHANH HOA_Book1_Ke hoach 2010 (theo doi 11-8-2010)" xfId="4211"/>
    <cellStyle name="Dziesietny [0]_Invoices2001Slovakia_TDT KHANH HOA_Book1_Ke hoach 2010 (theo doi 11-8-2010) 2" xfId="4212"/>
    <cellStyle name="Dziesiętny [0]_Invoices2001Slovakia_TDT KHANH HOA_Book1_Ke hoach 2010 (theo doi 11-8-2010) 2" xfId="4213"/>
    <cellStyle name="Dziesietny [0]_Invoices2001Slovakia_TDT KHANH HOA_Book1_ke hoach dau thau 30-6-2010" xfId="4214"/>
    <cellStyle name="Dziesiętny [0]_Invoices2001Slovakia_TDT KHANH HOA_Book1_ke hoach dau thau 30-6-2010" xfId="4215"/>
    <cellStyle name="Dziesietny [0]_Invoices2001Slovakia_TDT KHANH HOA_Book1_ke hoach dau thau 30-6-2010 2" xfId="4216"/>
    <cellStyle name="Dziesiętny [0]_Invoices2001Slovakia_TDT KHANH HOA_Book1_ke hoach dau thau 30-6-2010 2" xfId="4217"/>
    <cellStyle name="Dziesietny [0]_Invoices2001Slovakia_TDT KHANH HOA_Book1_ke hoach dau thau 30-6-2010 2 2" xfId="4218"/>
    <cellStyle name="Dziesiętny [0]_Invoices2001Slovakia_TDT KHANH HOA_Book1_ke hoach dau thau 30-6-2010 2 2" xfId="4219"/>
    <cellStyle name="Dziesietny [0]_Invoices2001Slovakia_TDT KHANH HOA_Book1_ke hoach dau thau 30-6-2010 3" xfId="4220"/>
    <cellStyle name="Dziesiętny [0]_Invoices2001Slovakia_TDT KHANH HOA_Book1_ke hoach dau thau 30-6-2010 3" xfId="4221"/>
    <cellStyle name="Dziesietny [0]_Invoices2001Slovakia_TDT KHANH HOA_Book1_ke hoach dau thau 30-6-2010 3 2" xfId="4222"/>
    <cellStyle name="Dziesiętny [0]_Invoices2001Slovakia_TDT KHANH HOA_Book1_ke hoach dau thau 30-6-2010 3 2" xfId="4223"/>
    <cellStyle name="Dziesietny [0]_Invoices2001Slovakia_TDT KHANH HOA_Book1_ke hoach dau thau 30-6-2010 4" xfId="4224"/>
    <cellStyle name="Dziesiętny [0]_Invoices2001Slovakia_TDT KHANH HOA_Book1_ke hoach dau thau 30-6-2010 4" xfId="4225"/>
    <cellStyle name="Dziesietny [0]_Invoices2001Slovakia_TDT KHANH HOA_Book1_ke hoach dau thau 30-6-2010_BIEU KE HOACH  2015 (KTN 6.11 sua)" xfId="4226"/>
    <cellStyle name="Dziesiętny [0]_Invoices2001Slovakia_TDT KHANH HOA_Book1_ke hoach dau thau 30-6-2010_BIEU KE HOACH  2015 (KTN 6.11 sua)" xfId="4227"/>
    <cellStyle name="Dziesietny [0]_Invoices2001Slovakia_TDT KHANH HOA_Book1_KH Von 2012 gui BKH 1" xfId="4228"/>
    <cellStyle name="Dziesiętny [0]_Invoices2001Slovakia_TDT KHANH HOA_Book1_KH Von 2012 gui BKH 1" xfId="4229"/>
    <cellStyle name="Dziesietny [0]_Invoices2001Slovakia_TDT KHANH HOA_Book1_KH Von 2012 gui BKH 1 2" xfId="4230"/>
    <cellStyle name="Dziesiętny [0]_Invoices2001Slovakia_TDT KHANH HOA_Book1_KH Von 2012 gui BKH 1 2" xfId="4231"/>
    <cellStyle name="Dziesietny [0]_Invoices2001Slovakia_TDT KHANH HOA_Book1_KH Von 2012 gui BKH 2" xfId="4232"/>
    <cellStyle name="Dziesiętny [0]_Invoices2001Slovakia_TDT KHANH HOA_Book1_KH Von 2012 gui BKH 2" xfId="4233"/>
    <cellStyle name="Dziesietny [0]_Invoices2001Slovakia_TDT KHANH HOA_Book1_KH Von 2012 gui BKH 2 2" xfId="4234"/>
    <cellStyle name="Dziesiętny [0]_Invoices2001Slovakia_TDT KHANH HOA_Book1_KH Von 2012 gui BKH 2 2" xfId="4235"/>
    <cellStyle name="Dziesietny [0]_Invoices2001Slovakia_TDT KHANH HOA_Chi tieu KH nam 2009" xfId="4236"/>
    <cellStyle name="Dziesiętny [0]_Invoices2001Slovakia_TDT KHANH HOA_Chi tieu KH nam 2009" xfId="4237"/>
    <cellStyle name="Dziesietny [0]_Invoices2001Slovakia_TDT KHANH HOA_Chi tieu KH nam 2009 2" xfId="4238"/>
    <cellStyle name="Dziesiętny [0]_Invoices2001Slovakia_TDT KHANH HOA_Chi tieu KH nam 2009 2" xfId="4239"/>
    <cellStyle name="Dziesietny [0]_Invoices2001Slovakia_TDT KHANH HOA_Copy of KH PHAN BO VON ĐỐI ỨNG NAM 2011 (30 TY phuong án gop WB)" xfId="4240"/>
    <cellStyle name="Dziesiętny [0]_Invoices2001Slovakia_TDT KHANH HOA_Copy of KH PHAN BO VON ĐỐI ỨNG NAM 2011 (30 TY phuong án gop WB)" xfId="4241"/>
    <cellStyle name="Dziesietny [0]_Invoices2001Slovakia_TDT KHANH HOA_Copy of KH PHAN BO VON ĐỐI ỨNG NAM 2011 (30 TY phuong án gop WB) 2" xfId="4242"/>
    <cellStyle name="Dziesiętny [0]_Invoices2001Slovakia_TDT KHANH HOA_Copy of KH PHAN BO VON ĐỐI ỨNG NAM 2011 (30 TY phuong án gop WB) 2" xfId="4243"/>
    <cellStyle name="Dziesietny [0]_Invoices2001Slovakia_TDT KHANH HOA_Copy of KH PHAN BO VON ĐỐI ỨNG NAM 2011 (30 TY phuong án gop WB) 2 2" xfId="4244"/>
    <cellStyle name="Dziesiętny [0]_Invoices2001Slovakia_TDT KHANH HOA_Copy of KH PHAN BO VON ĐỐI ỨNG NAM 2011 (30 TY phuong án gop WB) 2 2" xfId="4245"/>
    <cellStyle name="Dziesietny [0]_Invoices2001Slovakia_TDT KHANH HOA_Copy of KH PHAN BO VON ĐỐI ỨNG NAM 2011 (30 TY phuong án gop WB) 3" xfId="4246"/>
    <cellStyle name="Dziesiętny [0]_Invoices2001Slovakia_TDT KHANH HOA_Copy of KH PHAN BO VON ĐỐI ỨNG NAM 2011 (30 TY phuong án gop WB) 3" xfId="4247"/>
    <cellStyle name="Dziesietny [0]_Invoices2001Slovakia_TDT KHANH HOA_Copy of KH PHAN BO VON ĐỐI ỨNG NAM 2011 (30 TY phuong án gop WB) 3 2" xfId="4248"/>
    <cellStyle name="Dziesiętny [0]_Invoices2001Slovakia_TDT KHANH HOA_Copy of KH PHAN BO VON ĐỐI ỨNG NAM 2011 (30 TY phuong án gop WB) 3 2" xfId="4249"/>
    <cellStyle name="Dziesietny [0]_Invoices2001Slovakia_TDT KHANH HOA_Copy of KH PHAN BO VON ĐỐI ỨNG NAM 2011 (30 TY phuong án gop WB) 4" xfId="4250"/>
    <cellStyle name="Dziesiętny [0]_Invoices2001Slovakia_TDT KHANH HOA_Copy of KH PHAN BO VON ĐỐI ỨNG NAM 2011 (30 TY phuong án gop WB) 4" xfId="4251"/>
    <cellStyle name="Dziesietny [0]_Invoices2001Slovakia_TDT KHANH HOA_Copy of KH PHAN BO VON ĐỐI ỨNG NAM 2011 (30 TY phuong án gop WB)_BIEU KE HOACH  2015 (KTN 6.11 sua)" xfId="4252"/>
    <cellStyle name="Dziesiętny [0]_Invoices2001Slovakia_TDT KHANH HOA_Copy of KH PHAN BO VON ĐỐI ỨNG NAM 2011 (30 TY phuong án gop WB)_BIEU KE HOACH  2015 (KTN 6.11 sua)" xfId="4253"/>
    <cellStyle name="Dziesietny [0]_Invoices2001Slovakia_TDT KHANH HOA_Danh Mục KCM trinh BKH 2011 (BS 30A)" xfId="4254"/>
    <cellStyle name="Dziesiętny [0]_Invoices2001Slovakia_TDT KHANH HOA_Danh Mục KCM trinh BKH 2011 (BS 30A)" xfId="4255"/>
    <cellStyle name="Dziesietny [0]_Invoices2001Slovakia_TDT KHANH HOA_Danh Mục KCM trinh BKH 2011 (BS 30A) 2" xfId="4256"/>
    <cellStyle name="Dziesiętny [0]_Invoices2001Slovakia_TDT KHANH HOA_Danh Mục KCM trinh BKH 2011 (BS 30A) 2" xfId="4257"/>
    <cellStyle name="Dziesietny [0]_Invoices2001Slovakia_TDT KHANH HOA_DT 1751 Muong Khoa" xfId="4258"/>
    <cellStyle name="Dziesiętny [0]_Invoices2001Slovakia_TDT KHANH HOA_DT 1751 Muong Khoa" xfId="4259"/>
    <cellStyle name="Dziesietny [0]_Invoices2001Slovakia_TDT KHANH HOA_DT 1751 Muong Khoa 2" xfId="4260"/>
    <cellStyle name="Dziesiętny [0]_Invoices2001Slovakia_TDT KHANH HOA_DT 1751 Muong Khoa 2" xfId="4261"/>
    <cellStyle name="Dziesietny [0]_Invoices2001Slovakia_TDT KHANH HOA_DT tieu hoc diem TDC ban Cho 28-02-09" xfId="4262"/>
    <cellStyle name="Dziesiętny [0]_Invoices2001Slovakia_TDT KHANH HOA_DT tieu hoc diem TDC ban Cho 28-02-09" xfId="4263"/>
    <cellStyle name="Dziesietny [0]_Invoices2001Slovakia_TDT KHANH HOA_DT tieu hoc diem TDC ban Cho 28-02-09 2" xfId="4264"/>
    <cellStyle name="Dziesiętny [0]_Invoices2001Slovakia_TDT KHANH HOA_DT tieu hoc diem TDC ban Cho 28-02-09 2" xfId="4265"/>
    <cellStyle name="Dziesietny [0]_Invoices2001Slovakia_TDT KHANH HOA_DTTD chieng chan Tham lai 29-9-2009" xfId="4266"/>
    <cellStyle name="Dziesiętny [0]_Invoices2001Slovakia_TDT KHANH HOA_DTTD chieng chan Tham lai 29-9-2009" xfId="4267"/>
    <cellStyle name="Dziesietny [0]_Invoices2001Slovakia_TDT KHANH HOA_DTTD chieng chan Tham lai 29-9-2009 2" xfId="4268"/>
    <cellStyle name="Dziesiętny [0]_Invoices2001Slovakia_TDT KHANH HOA_DTTD chieng chan Tham lai 29-9-2009 2" xfId="4269"/>
    <cellStyle name="Dziesietny [0]_Invoices2001Slovakia_TDT KHANH HOA_DTTD chieng chan Tham lai 29-9-2009 2 2" xfId="4270"/>
    <cellStyle name="Dziesiętny [0]_Invoices2001Slovakia_TDT KHANH HOA_DTTD chieng chan Tham lai 29-9-2009 2 2" xfId="4271"/>
    <cellStyle name="Dziesietny [0]_Invoices2001Slovakia_TDT KHANH HOA_DTTD chieng chan Tham lai 29-9-2009 3" xfId="4272"/>
    <cellStyle name="Dziesiętny [0]_Invoices2001Slovakia_TDT KHANH HOA_DTTD chieng chan Tham lai 29-9-2009 3" xfId="4273"/>
    <cellStyle name="Dziesietny [0]_Invoices2001Slovakia_TDT KHANH HOA_DTTD chieng chan Tham lai 29-9-2009 3 2" xfId="4274"/>
    <cellStyle name="Dziesiętny [0]_Invoices2001Slovakia_TDT KHANH HOA_DTTD chieng chan Tham lai 29-9-2009 3 2" xfId="4275"/>
    <cellStyle name="Dziesietny [0]_Invoices2001Slovakia_TDT KHANH HOA_DTTD chieng chan Tham lai 29-9-2009 4" xfId="4276"/>
    <cellStyle name="Dziesiętny [0]_Invoices2001Slovakia_TDT KHANH HOA_DTTD chieng chan Tham lai 29-9-2009 4" xfId="4277"/>
    <cellStyle name="Dziesietny [0]_Invoices2001Slovakia_TDT KHANH HOA_DTTD chieng chan Tham lai 29-9-2009_BIEU KE HOACH  2015 (KTN 6.11 sua)" xfId="4278"/>
    <cellStyle name="Dziesiętny [0]_Invoices2001Slovakia_TDT KHANH HOA_DTTD chieng chan Tham lai 29-9-2009_BIEU KE HOACH  2015 (KTN 6.11 sua)" xfId="4279"/>
    <cellStyle name="Dziesietny [0]_Invoices2001Slovakia_TDT KHANH HOA_Du toan nuoc San Thang (GD2)" xfId="4280"/>
    <cellStyle name="Dziesiętny [0]_Invoices2001Slovakia_TDT KHANH HOA_Du toan nuoc San Thang (GD2)" xfId="4281"/>
    <cellStyle name="Dziesietny [0]_Invoices2001Slovakia_TDT KHANH HOA_Du toan nuoc San Thang (GD2) 2" xfId="4282"/>
    <cellStyle name="Dziesiętny [0]_Invoices2001Slovakia_TDT KHANH HOA_Du toan nuoc San Thang (GD2) 2" xfId="4283"/>
    <cellStyle name="Dziesietny [0]_Invoices2001Slovakia_TDT KHANH HOA_GVL" xfId="4284"/>
    <cellStyle name="Dziesiętny [0]_Invoices2001Slovakia_TDT KHANH HOA_GVL" xfId="4285"/>
    <cellStyle name="Dziesietny [0]_Invoices2001Slovakia_TDT KHANH HOA_GVL 2" xfId="4286"/>
    <cellStyle name="Dziesiętny [0]_Invoices2001Slovakia_TDT KHANH HOA_GVL 2" xfId="4287"/>
    <cellStyle name="Dziesietny [0]_Invoices2001Slovakia_TDT KHANH HOA_GVL 2 2" xfId="4288"/>
    <cellStyle name="Dziesiętny [0]_Invoices2001Slovakia_TDT KHANH HOA_GVL 2 2" xfId="4289"/>
    <cellStyle name="Dziesietny [0]_Invoices2001Slovakia_TDT KHANH HOA_GVL 3" xfId="4290"/>
    <cellStyle name="Dziesiętny [0]_Invoices2001Slovakia_TDT KHANH HOA_GVL 3" xfId="4291"/>
    <cellStyle name="Dziesietny [0]_Invoices2001Slovakia_TDT KHANH HOA_GVL 3 2" xfId="4292"/>
    <cellStyle name="Dziesiętny [0]_Invoices2001Slovakia_TDT KHANH HOA_GVL 3 2" xfId="4293"/>
    <cellStyle name="Dziesietny [0]_Invoices2001Slovakia_TDT KHANH HOA_GVL 4" xfId="4294"/>
    <cellStyle name="Dziesiętny [0]_Invoices2001Slovakia_TDT KHANH HOA_GVL 4" xfId="4295"/>
    <cellStyle name="Dziesietny [0]_Invoices2001Slovakia_TDT KHANH HOA_GVL_BIEU KE HOACH  2015 (KTN 6.11 sua)" xfId="4296"/>
    <cellStyle name="Dziesiętny [0]_Invoices2001Slovakia_TDT KHANH HOA_GVL_BIEU KE HOACH  2015 (KTN 6.11 sua)" xfId="4297"/>
    <cellStyle name="Dziesietny [0]_Invoices2001Slovakia_TDT KHANH HOA_ke hoach dau thau 30-6-2010" xfId="4298"/>
    <cellStyle name="Dziesiętny [0]_Invoices2001Slovakia_TDT KHANH HOA_ke hoach dau thau 30-6-2010" xfId="4299"/>
    <cellStyle name="Dziesietny [0]_Invoices2001Slovakia_TDT KHANH HOA_ke hoach dau thau 30-6-2010 2" xfId="4300"/>
    <cellStyle name="Dziesiętny [0]_Invoices2001Slovakia_TDT KHANH HOA_ke hoach dau thau 30-6-2010 2" xfId="4301"/>
    <cellStyle name="Dziesietny [0]_Invoices2001Slovakia_TDT KHANH HOA_KH Von 2012 gui BKH 1" xfId="4302"/>
    <cellStyle name="Dziesiętny [0]_Invoices2001Slovakia_TDT KHANH HOA_KH Von 2012 gui BKH 1" xfId="4303"/>
    <cellStyle name="Dziesietny [0]_Invoices2001Slovakia_TDT KHANH HOA_KH Von 2012 gui BKH 1 2" xfId="4304"/>
    <cellStyle name="Dziesiętny [0]_Invoices2001Slovakia_TDT KHANH HOA_KH Von 2012 gui BKH 1 2" xfId="4305"/>
    <cellStyle name="Dziesietny [0]_Invoices2001Slovakia_TDT KHANH HOA_KH Von 2012 gui BKH 1 2 2" xfId="4306"/>
    <cellStyle name="Dziesiętny [0]_Invoices2001Slovakia_TDT KHANH HOA_KH Von 2012 gui BKH 1 2 2" xfId="4307"/>
    <cellStyle name="Dziesietny [0]_Invoices2001Slovakia_TDT KHANH HOA_KH Von 2012 gui BKH 1 3" xfId="4308"/>
    <cellStyle name="Dziesiętny [0]_Invoices2001Slovakia_TDT KHANH HOA_KH Von 2012 gui BKH 1 3" xfId="4309"/>
    <cellStyle name="Dziesietny [0]_Invoices2001Slovakia_TDT KHANH HOA_KH Von 2012 gui BKH 1 3 2" xfId="4310"/>
    <cellStyle name="Dziesiętny [0]_Invoices2001Slovakia_TDT KHANH HOA_KH Von 2012 gui BKH 1 3 2" xfId="4311"/>
    <cellStyle name="Dziesietny [0]_Invoices2001Slovakia_TDT KHANH HOA_KH Von 2012 gui BKH 1 4" xfId="4312"/>
    <cellStyle name="Dziesiętny [0]_Invoices2001Slovakia_TDT KHANH HOA_KH Von 2012 gui BKH 1 4" xfId="4313"/>
    <cellStyle name="Dziesietny [0]_Invoices2001Slovakia_TDT KHANH HOA_KH Von 2012 gui BKH 1_BIEU KE HOACH  2015 (KTN 6.11 sua)" xfId="4314"/>
    <cellStyle name="Dziesiętny [0]_Invoices2001Slovakia_TDT KHANH HOA_KH Von 2012 gui BKH 1_BIEU KE HOACH  2015 (KTN 6.11 sua)" xfId="4315"/>
    <cellStyle name="Dziesietny [0]_Invoices2001Slovakia_TDT KHANH HOA_Phan pha do" xfId="4316"/>
    <cellStyle name="Dziesiętny [0]_Invoices2001Slovakia_TDT KHANH HOA_Phan pha do" xfId="4317"/>
    <cellStyle name="Dziesietny [0]_Invoices2001Slovakia_TDT KHANH HOA_Phan pha do 2" xfId="4318"/>
    <cellStyle name="Dziesiętny [0]_Invoices2001Slovakia_TDT KHANH HOA_Phan pha do 2" xfId="4319"/>
    <cellStyle name="Dziesietny [0]_Invoices2001Slovakia_TDT KHANH HOA_QD ke hoach dau thau" xfId="4320"/>
    <cellStyle name="Dziesiętny [0]_Invoices2001Slovakia_TDT KHANH HOA_QD ke hoach dau thau" xfId="4321"/>
    <cellStyle name="Dziesietny [0]_Invoices2001Slovakia_TDT KHANH HOA_QD ke hoach dau thau 2" xfId="4322"/>
    <cellStyle name="Dziesiętny [0]_Invoices2001Slovakia_TDT KHANH HOA_QD ke hoach dau thau 2" xfId="4323"/>
    <cellStyle name="Dziesietny [0]_Invoices2001Slovakia_TDT KHANH HOA_Ra soat KH von 2011 (Huy-11-11-11)" xfId="4324"/>
    <cellStyle name="Dziesiętny [0]_Invoices2001Slovakia_TDT KHANH HOA_Ra soat KH von 2011 (Huy-11-11-11)" xfId="4325"/>
    <cellStyle name="Dziesietny [0]_Invoices2001Slovakia_TDT KHANH HOA_Ra soat KH von 2011 (Huy-11-11-11) 2" xfId="4326"/>
    <cellStyle name="Dziesiętny [0]_Invoices2001Slovakia_TDT KHANH HOA_Ra soat KH von 2011 (Huy-11-11-11) 2" xfId="4327"/>
    <cellStyle name="Dziesietny [0]_Invoices2001Slovakia_TDT KHANH HOA_Sheet2" xfId="4328"/>
    <cellStyle name="Dziesiętny [0]_Invoices2001Slovakia_TDT KHANH HOA_Sheet2" xfId="4329"/>
    <cellStyle name="Dziesietny [0]_Invoices2001Slovakia_TDT KHANH HOA_Sheet2 2" xfId="4330"/>
    <cellStyle name="Dziesiętny [0]_Invoices2001Slovakia_TDT KHANH HOA_Sheet2 2" xfId="4331"/>
    <cellStyle name="Dziesietny [0]_Invoices2001Slovakia_TDT KHANH HOA_TH danh muc 08-09 den ngay 30-8-09" xfId="4332"/>
    <cellStyle name="Dziesiętny [0]_Invoices2001Slovakia_TDT KHANH HOA_TH danh muc 08-09 den ngay 30-8-09" xfId="4333"/>
    <cellStyle name="Dziesietny [0]_Invoices2001Slovakia_TDT KHANH HOA_TH danh muc 08-09 den ngay 30-8-09 2" xfId="4334"/>
    <cellStyle name="Dziesiętny [0]_Invoices2001Slovakia_TDT KHANH HOA_TH danh muc 08-09 den ngay 30-8-09 2" xfId="4335"/>
    <cellStyle name="Dziesietny [0]_Invoices2001Slovakia_TDT KHANH HOA_Tienluong" xfId="4336"/>
    <cellStyle name="Dziesiętny [0]_Invoices2001Slovakia_TDT KHANH HOA_Tienluong" xfId="4337"/>
    <cellStyle name="Dziesietny [0]_Invoices2001Slovakia_TDT KHANH HOA_Tienluong 2" xfId="4338"/>
    <cellStyle name="Dziesiętny [0]_Invoices2001Slovakia_TDT KHANH HOA_Tienluong 2" xfId="4339"/>
    <cellStyle name="Dziesietny [0]_Invoices2001Slovakia_TDT KHANH HOA_tinh toan hoang ha" xfId="4340"/>
    <cellStyle name="Dziesiętny [0]_Invoices2001Slovakia_TDT KHANH HOA_tinh toan hoang ha" xfId="4341"/>
    <cellStyle name="Dziesietny [0]_Invoices2001Slovakia_TDT KHANH HOA_tinh toan hoang ha 2" xfId="4342"/>
    <cellStyle name="Dziesiętny [0]_Invoices2001Slovakia_TDT KHANH HOA_tinh toan hoang ha 2" xfId="4343"/>
    <cellStyle name="Dziesietny [0]_Invoices2001Slovakia_TDT KHANH HOA_Tong hop Cac tuyen(9-1-06)" xfId="4344"/>
    <cellStyle name="Dziesiętny [0]_Invoices2001Slovakia_TDT KHANH HOA_Tong hop Cac tuyen(9-1-06)" xfId="4345"/>
    <cellStyle name="Dziesietny [0]_Invoices2001Slovakia_TDT KHANH HOA_Tong hop Cac tuyen(9-1-06) 2" xfId="4346"/>
    <cellStyle name="Dziesiętny [0]_Invoices2001Slovakia_TDT KHANH HOA_Tong hop Cac tuyen(9-1-06) 2" xfId="4347"/>
    <cellStyle name="Dziesietny [0]_Invoices2001Slovakia_TDT KHANH HOA_Tong hop Cac tuyen(9-1-06)_bieu tong hop lai kh von 2011 gui phong TH-KTDN" xfId="4348"/>
    <cellStyle name="Dziesiętny [0]_Invoices2001Slovakia_TDT KHANH HOA_Tong hop Cac tuyen(9-1-06)_bieu tong hop lai kh von 2011 gui phong TH-KTDN" xfId="4349"/>
    <cellStyle name="Dziesietny [0]_Invoices2001Slovakia_TDT KHANH HOA_Tong hop Cac tuyen(9-1-06)_bieu tong hop lai kh von 2011 gui phong TH-KTDN 2" xfId="4350"/>
    <cellStyle name="Dziesiętny [0]_Invoices2001Slovakia_TDT KHANH HOA_Tong hop Cac tuyen(9-1-06)_bieu tong hop lai kh von 2011 gui phong TH-KTDN 2" xfId="4351"/>
    <cellStyle name="Dziesietny [0]_Invoices2001Slovakia_TDT KHANH HOA_Tong hop Cac tuyen(9-1-06)_Copy of KH PHAN BO VON ĐỐI ỨNG NAM 2011 (30 TY phuong án gop WB)" xfId="4352"/>
    <cellStyle name="Dziesiętny [0]_Invoices2001Slovakia_TDT KHANH HOA_Tong hop Cac tuyen(9-1-06)_Copy of KH PHAN BO VON ĐỐI ỨNG NAM 2011 (30 TY phuong án gop WB)" xfId="4353"/>
    <cellStyle name="Dziesietny [0]_Invoices2001Slovakia_TDT KHANH HOA_Tong hop Cac tuyen(9-1-06)_Copy of KH PHAN BO VON ĐỐI ỨNG NAM 2011 (30 TY phuong án gop WB) 2" xfId="4354"/>
    <cellStyle name="Dziesiętny [0]_Invoices2001Slovakia_TDT KHANH HOA_Tong hop Cac tuyen(9-1-06)_Copy of KH PHAN BO VON ĐỐI ỨNG NAM 2011 (30 TY phuong án gop WB) 2" xfId="4355"/>
    <cellStyle name="Dziesietny [0]_Invoices2001Slovakia_TDT KHANH HOA_Tong hop Cac tuyen(9-1-06)_Ke hoach 2010 (theo doi 11-8-2010)" xfId="4356"/>
    <cellStyle name="Dziesiętny [0]_Invoices2001Slovakia_TDT KHANH HOA_Tong hop Cac tuyen(9-1-06)_Ke hoach 2010 (theo doi 11-8-2010)" xfId="4357"/>
    <cellStyle name="Dziesietny [0]_Invoices2001Slovakia_TDT KHANH HOA_Tong hop Cac tuyen(9-1-06)_Ke hoach 2010 (theo doi 11-8-2010) 2" xfId="4358"/>
    <cellStyle name="Dziesiętny [0]_Invoices2001Slovakia_TDT KHANH HOA_Tong hop Cac tuyen(9-1-06)_Ke hoach 2010 (theo doi 11-8-2010) 2" xfId="4359"/>
    <cellStyle name="Dziesietny [0]_Invoices2001Slovakia_TDT KHANH HOA_Tong hop Cac tuyen(9-1-06)_KH Von 2012 gui BKH 1" xfId="4360"/>
    <cellStyle name="Dziesiętny [0]_Invoices2001Slovakia_TDT KHANH HOA_Tong hop Cac tuyen(9-1-06)_KH Von 2012 gui BKH 1" xfId="4361"/>
    <cellStyle name="Dziesietny [0]_Invoices2001Slovakia_TDT KHANH HOA_Tong hop Cac tuyen(9-1-06)_KH Von 2012 gui BKH 1 2" xfId="4362"/>
    <cellStyle name="Dziesiętny [0]_Invoices2001Slovakia_TDT KHANH HOA_Tong hop Cac tuyen(9-1-06)_KH Von 2012 gui BKH 1 2" xfId="4363"/>
    <cellStyle name="Dziesietny [0]_Invoices2001Slovakia_TDT KHANH HOA_Tong hop Cac tuyen(9-1-06)_QD ke hoach dau thau" xfId="4364"/>
    <cellStyle name="Dziesiętny [0]_Invoices2001Slovakia_TDT KHANH HOA_Tong hop Cac tuyen(9-1-06)_QD ke hoach dau thau" xfId="4365"/>
    <cellStyle name="Dziesietny [0]_Invoices2001Slovakia_TDT KHANH HOA_Tong hop Cac tuyen(9-1-06)_QD ke hoach dau thau 2" xfId="4366"/>
    <cellStyle name="Dziesiętny [0]_Invoices2001Slovakia_TDT KHANH HOA_Tong hop Cac tuyen(9-1-06)_QD ke hoach dau thau 2" xfId="4367"/>
    <cellStyle name="Dziesietny [0]_Invoices2001Slovakia_TDT KHANH HOA_Tong hop Cac tuyen(9-1-06)_Tong von ĐTPT" xfId="4368"/>
    <cellStyle name="Dziesiętny [0]_Invoices2001Slovakia_TDT KHANH HOA_Tong hop Cac tuyen(9-1-06)_Tong von ĐTPT" xfId="4369"/>
    <cellStyle name="Dziesietny [0]_Invoices2001Slovakia_TDT KHANH HOA_Tong hop Cac tuyen(9-1-06)_Tong von ĐTPT 2" xfId="4370"/>
    <cellStyle name="Dziesiętny [0]_Invoices2001Slovakia_TDT KHANH HOA_Tong hop Cac tuyen(9-1-06)_Tong von ĐTPT 2" xfId="4371"/>
    <cellStyle name="Dziesietny [0]_Invoices2001Slovakia_TDT KHANH HOA_Tong von ĐTPT" xfId="4372"/>
    <cellStyle name="Dziesiętny [0]_Invoices2001Slovakia_TDT KHANH HOA_Tong von ĐTPT" xfId="4373"/>
    <cellStyle name="Dziesietny [0]_Invoices2001Slovakia_TDT KHANH HOA_Tong von ĐTPT 2" xfId="4374"/>
    <cellStyle name="Dziesiętny [0]_Invoices2001Slovakia_TDT KHANH HOA_Tong von ĐTPT 2" xfId="4375"/>
    <cellStyle name="Dziesietny [0]_Invoices2001Slovakia_TDT KHANH HOA_TU VAN THUY LOI THAM  PHE" xfId="4376"/>
    <cellStyle name="Dziesiętny [0]_Invoices2001Slovakia_TDT KHANH HOA_TU VAN THUY LOI THAM  PHE" xfId="4377"/>
    <cellStyle name="Dziesietny [0]_Invoices2001Slovakia_TDT KHANH HOA_TU VAN THUY LOI THAM  PHE 2" xfId="4378"/>
    <cellStyle name="Dziesiętny [0]_Invoices2001Slovakia_TDT KHANH HOA_TU VAN THUY LOI THAM  PHE 2" xfId="4379"/>
    <cellStyle name="Dziesietny [0]_Invoices2001Slovakia_TDT KHANH HOA_Viec Huy dang lam" xfId="4380"/>
    <cellStyle name="Dziesiętny [0]_Invoices2001Slovakia_TDT KHANH HOA_Viec Huy dang lam" xfId="4381"/>
    <cellStyle name="Dziesietny [0]_Invoices2001Slovakia_TDT quangngai" xfId="4382"/>
    <cellStyle name="Dziesiętny [0]_Invoices2001Slovakia_TDT quangngai" xfId="4383"/>
    <cellStyle name="Dziesietny [0]_Invoices2001Slovakia_TDT quangngai 2" xfId="4384"/>
    <cellStyle name="Dziesiętny [0]_Invoices2001Slovakia_TDT quangngai 2" xfId="4385"/>
    <cellStyle name="Dziesietny [0]_Invoices2001Slovakia_TH danh muc 08-09 den ngay 30-8-09" xfId="4386"/>
    <cellStyle name="Dziesiętny [0]_Invoices2001Slovakia_TH danh muc 08-09 den ngay 30-8-09" xfId="4387"/>
    <cellStyle name="Dziesietny [0]_Invoices2001Slovakia_TH danh muc 08-09 den ngay 30-8-09 2" xfId="4388"/>
    <cellStyle name="Dziesiętny [0]_Invoices2001Slovakia_TH danh muc 08-09 den ngay 30-8-09 2" xfId="4389"/>
    <cellStyle name="Dziesietny [0]_Invoices2001Slovakia_Tham dinh du toan mat doong - Ban cho moi21-5" xfId="4390"/>
    <cellStyle name="Dziesiętny [0]_Invoices2001Slovakia_Tham dinh du toan mat doong - Ban cho moi21-5" xfId="4391"/>
    <cellStyle name="Dziesietny [0]_Invoices2001Slovakia_Tham dinh du toan mat doong - Ban cho moi21-5 2" xfId="4392"/>
    <cellStyle name="Dziesiętny [0]_Invoices2001Slovakia_Tham dinh du toan mat doong - Ban cho moi21-5 2" xfId="4393"/>
    <cellStyle name="Dziesietny [0]_Invoices2001Slovakia_Tienluong" xfId="4394"/>
    <cellStyle name="Dziesiętny [0]_Invoices2001Slovakia_Tienluong" xfId="4395"/>
    <cellStyle name="Dziesietny [0]_Invoices2001Slovakia_Tienluong 2" xfId="4396"/>
    <cellStyle name="Dziesiętny [0]_Invoices2001Slovakia_Tienluong 2" xfId="4397"/>
    <cellStyle name="Dziesietny [0]_Invoices2001Slovakia_TMDT(10-5-06)" xfId="4398"/>
    <cellStyle name="Dziesiętny [0]_Invoices2001Slovakia_Tong von ĐTPT" xfId="4399"/>
    <cellStyle name="Dziesietny [0]_Invoices2001Slovakia_Viec Huy dang lam" xfId="4400"/>
    <cellStyle name="Dziesiętny [0]_Invoices2001Slovakia_Viec Huy dang lam" xfId="4401"/>
    <cellStyle name="Dziesietny_Invoices2001Slovakia" xfId="4402"/>
    <cellStyle name="Dziesiętny_Invoices2001Slovakia" xfId="4403"/>
    <cellStyle name="Dziesietny_Invoices2001Slovakia 2" xfId="4404"/>
    <cellStyle name="Dziesiętny_Invoices2001Slovakia 2" xfId="4405"/>
    <cellStyle name="Dziesietny_Invoices2001Slovakia 3" xfId="4406"/>
    <cellStyle name="Dziesiętny_Invoices2001Slovakia 3" xfId="4407"/>
    <cellStyle name="Dziesietny_Invoices2001Slovakia 4" xfId="4408"/>
    <cellStyle name="Dziesiętny_Invoices2001Slovakia 4" xfId="4409"/>
    <cellStyle name="Dziesietny_Invoices2001Slovakia 5" xfId="4410"/>
    <cellStyle name="Dziesiętny_Invoices2001Slovakia 5" xfId="4411"/>
    <cellStyle name="Dziesietny_Invoices2001Slovakia_01_Nha so 1_Dien" xfId="4412"/>
    <cellStyle name="Dziesiętny_Invoices2001Slovakia_01_Nha so 1_Dien" xfId="4413"/>
    <cellStyle name="Dziesietny_Invoices2001Slovakia_01_Nha so 1_Dien 2" xfId="4414"/>
    <cellStyle name="Dziesiętny_Invoices2001Slovakia_01_Nha so 1_Dien 2" xfId="4415"/>
    <cellStyle name="Dziesietny_Invoices2001Slovakia_01_Nha so 1_Dien 3" xfId="4416"/>
    <cellStyle name="Dziesiętny_Invoices2001Slovakia_01_Nha so 1_Dien 3" xfId="4417"/>
    <cellStyle name="Dziesietny_Invoices2001Slovakia_01_Nha so 1_Dien 4" xfId="4418"/>
    <cellStyle name="Dziesiętny_Invoices2001Slovakia_01_Nha so 1_Dien 4" xfId="4419"/>
    <cellStyle name="Dziesietny_Invoices2001Slovakia_01_Nha so 1_Dien 5" xfId="4420"/>
    <cellStyle name="Dziesiętny_Invoices2001Slovakia_01_Nha so 1_Dien 5" xfId="4421"/>
    <cellStyle name="Dziesietny_Invoices2001Slovakia_01_Nha so 1_Dien_Bao cao danh muc cac cong trinh tren dia ban huyen 4-2010" xfId="4422"/>
    <cellStyle name="Dziesiętny_Invoices2001Slovakia_01_Nha so 1_Dien_Bao cao danh muc cac cong trinh tren dia ban huyen 4-2010" xfId="4423"/>
    <cellStyle name="Dziesietny_Invoices2001Slovakia_01_Nha so 1_Dien_Bao cao danh muc cac cong trinh tren dia ban huyen 4-2010 2" xfId="4424"/>
    <cellStyle name="Dziesiętny_Invoices2001Slovakia_01_Nha so 1_Dien_Bao cao danh muc cac cong trinh tren dia ban huyen 4-2010 2" xfId="4425"/>
    <cellStyle name="Dziesietny_Invoices2001Slovakia_01_Nha so 1_Dien_bieu ke hoach dau thau" xfId="4426"/>
    <cellStyle name="Dziesiętny_Invoices2001Slovakia_01_Nha so 1_Dien_bieu ke hoach dau thau" xfId="4427"/>
    <cellStyle name="Dziesietny_Invoices2001Slovakia_01_Nha so 1_Dien_bieu ke hoach dau thau 2" xfId="4428"/>
    <cellStyle name="Dziesiętny_Invoices2001Slovakia_01_Nha so 1_Dien_bieu ke hoach dau thau 2" xfId="4429"/>
    <cellStyle name="Dziesietny_Invoices2001Slovakia_01_Nha so 1_Dien_bieu ke hoach dau thau 2 2" xfId="4430"/>
    <cellStyle name="Dziesiętny_Invoices2001Slovakia_01_Nha so 1_Dien_bieu ke hoach dau thau 2 2" xfId="4431"/>
    <cellStyle name="Dziesietny_Invoices2001Slovakia_01_Nha so 1_Dien_bieu ke hoach dau thau 3" xfId="4432"/>
    <cellStyle name="Dziesiętny_Invoices2001Slovakia_01_Nha so 1_Dien_bieu ke hoach dau thau 3" xfId="4433"/>
    <cellStyle name="Dziesietny_Invoices2001Slovakia_01_Nha so 1_Dien_bieu ke hoach dau thau 3 2" xfId="4434"/>
    <cellStyle name="Dziesiętny_Invoices2001Slovakia_01_Nha so 1_Dien_bieu ke hoach dau thau 3 2" xfId="4435"/>
    <cellStyle name="Dziesietny_Invoices2001Slovakia_01_Nha so 1_Dien_bieu ke hoach dau thau 4" xfId="4436"/>
    <cellStyle name="Dziesiętny_Invoices2001Slovakia_01_Nha so 1_Dien_bieu ke hoach dau thau 4" xfId="4437"/>
    <cellStyle name="Dziesietny_Invoices2001Slovakia_01_Nha so 1_Dien_bieu ke hoach dau thau 5" xfId="4438"/>
    <cellStyle name="Dziesiętny_Invoices2001Slovakia_01_Nha so 1_Dien_bieu ke hoach dau thau 5" xfId="4439"/>
    <cellStyle name="Dziesietny_Invoices2001Slovakia_01_Nha so 1_Dien_bieu ke hoach dau thau truong mam non SKH" xfId="4440"/>
    <cellStyle name="Dziesiętny_Invoices2001Slovakia_01_Nha so 1_Dien_bieu ke hoach dau thau truong mam non SKH" xfId="4441"/>
    <cellStyle name="Dziesietny_Invoices2001Slovakia_01_Nha so 1_Dien_bieu ke hoach dau thau truong mam non SKH 2" xfId="4442"/>
    <cellStyle name="Dziesiętny_Invoices2001Slovakia_01_Nha so 1_Dien_bieu ke hoach dau thau truong mam non SKH 2" xfId="4443"/>
    <cellStyle name="Dziesietny_Invoices2001Slovakia_01_Nha so 1_Dien_bieu ke hoach dau thau truong mam non SKH 2 2" xfId="4444"/>
    <cellStyle name="Dziesiętny_Invoices2001Slovakia_01_Nha so 1_Dien_bieu ke hoach dau thau truong mam non SKH 2 2" xfId="4445"/>
    <cellStyle name="Dziesietny_Invoices2001Slovakia_01_Nha so 1_Dien_bieu ke hoach dau thau truong mam non SKH 3" xfId="4446"/>
    <cellStyle name="Dziesiętny_Invoices2001Slovakia_01_Nha so 1_Dien_bieu ke hoach dau thau truong mam non SKH 3" xfId="4447"/>
    <cellStyle name="Dziesietny_Invoices2001Slovakia_01_Nha so 1_Dien_bieu ke hoach dau thau truong mam non SKH 3 2" xfId="4448"/>
    <cellStyle name="Dziesiętny_Invoices2001Slovakia_01_Nha so 1_Dien_bieu ke hoach dau thau truong mam non SKH 3 2" xfId="4449"/>
    <cellStyle name="Dziesietny_Invoices2001Slovakia_01_Nha so 1_Dien_bieu ke hoach dau thau truong mam non SKH 4" xfId="4450"/>
    <cellStyle name="Dziesiętny_Invoices2001Slovakia_01_Nha so 1_Dien_bieu ke hoach dau thau truong mam non SKH 4" xfId="4451"/>
    <cellStyle name="Dziesietny_Invoices2001Slovakia_01_Nha so 1_Dien_bieu ke hoach dau thau truong mam non SKH 5" xfId="4452"/>
    <cellStyle name="Dziesiętny_Invoices2001Slovakia_01_Nha so 1_Dien_bieu ke hoach dau thau truong mam non SKH 5" xfId="4453"/>
    <cellStyle name="Dziesietny_Invoices2001Slovakia_01_Nha so 1_Dien_bieu tong hop lai kh von 2011 gui phong TH-KTDN" xfId="4454"/>
    <cellStyle name="Dziesiętny_Invoices2001Slovakia_01_Nha so 1_Dien_bieu tong hop lai kh von 2011 gui phong TH-KTDN" xfId="4455"/>
    <cellStyle name="Dziesietny_Invoices2001Slovakia_01_Nha so 1_Dien_bieu tong hop lai kh von 2011 gui phong TH-KTDN 2" xfId="4456"/>
    <cellStyle name="Dziesiętny_Invoices2001Slovakia_01_Nha so 1_Dien_bieu tong hop lai kh von 2011 gui phong TH-KTDN 2" xfId="4457"/>
    <cellStyle name="Dziesietny_Invoices2001Slovakia_01_Nha so 1_Dien_bieu tong hop lai kh von 2011 gui phong TH-KTDN 2 2" xfId="4458"/>
    <cellStyle name="Dziesiętny_Invoices2001Slovakia_01_Nha so 1_Dien_bieu tong hop lai kh von 2011 gui phong TH-KTDN 2 2" xfId="4459"/>
    <cellStyle name="Dziesietny_Invoices2001Slovakia_01_Nha so 1_Dien_bieu tong hop lai kh von 2011 gui phong TH-KTDN 3" xfId="4460"/>
    <cellStyle name="Dziesiętny_Invoices2001Slovakia_01_Nha so 1_Dien_bieu tong hop lai kh von 2011 gui phong TH-KTDN 3" xfId="4461"/>
    <cellStyle name="Dziesietny_Invoices2001Slovakia_01_Nha so 1_Dien_bieu tong hop lai kh von 2011 gui phong TH-KTDN 3 2" xfId="4462"/>
    <cellStyle name="Dziesiętny_Invoices2001Slovakia_01_Nha so 1_Dien_bieu tong hop lai kh von 2011 gui phong TH-KTDN 3 2" xfId="4463"/>
    <cellStyle name="Dziesietny_Invoices2001Slovakia_01_Nha so 1_Dien_bieu tong hop lai kh von 2011 gui phong TH-KTDN 4" xfId="4464"/>
    <cellStyle name="Dziesiętny_Invoices2001Slovakia_01_Nha so 1_Dien_bieu tong hop lai kh von 2011 gui phong TH-KTDN 4" xfId="4465"/>
    <cellStyle name="Dziesietny_Invoices2001Slovakia_01_Nha so 1_Dien_bieu tong hop lai kh von 2011 gui phong TH-KTDN_BIEU KE HOACH  2015 (KTN 6.11 sua)" xfId="4466"/>
    <cellStyle name="Dziesiętny_Invoices2001Slovakia_01_Nha so 1_Dien_bieu tong hop lai kh von 2011 gui phong TH-KTDN_BIEU KE HOACH  2015 (KTN 6.11 sua)" xfId="4467"/>
    <cellStyle name="Dziesietny_Invoices2001Slovakia_01_Nha so 1_Dien_Book1" xfId="4468"/>
    <cellStyle name="Dziesiętny_Invoices2001Slovakia_01_Nha so 1_Dien_Book1" xfId="4469"/>
    <cellStyle name="Dziesietny_Invoices2001Slovakia_01_Nha so 1_Dien_Book1 2" xfId="4470"/>
    <cellStyle name="Dziesiętny_Invoices2001Slovakia_01_Nha so 1_Dien_Book1 2" xfId="4471"/>
    <cellStyle name="Dziesietny_Invoices2001Slovakia_01_Nha so 1_Dien_Book1 2 2" xfId="4472"/>
    <cellStyle name="Dziesiętny_Invoices2001Slovakia_01_Nha so 1_Dien_Book1 2 2" xfId="4473"/>
    <cellStyle name="Dziesietny_Invoices2001Slovakia_01_Nha so 1_Dien_Book1 3" xfId="4474"/>
    <cellStyle name="Dziesiętny_Invoices2001Slovakia_01_Nha so 1_Dien_Book1 3" xfId="4475"/>
    <cellStyle name="Dziesietny_Invoices2001Slovakia_01_Nha so 1_Dien_Book1 3 2" xfId="4476"/>
    <cellStyle name="Dziesiętny_Invoices2001Slovakia_01_Nha so 1_Dien_Book1 3 2" xfId="4477"/>
    <cellStyle name="Dziesietny_Invoices2001Slovakia_01_Nha so 1_Dien_Book1 4" xfId="4478"/>
    <cellStyle name="Dziesiętny_Invoices2001Slovakia_01_Nha so 1_Dien_Book1 4" xfId="4479"/>
    <cellStyle name="Dziesietny_Invoices2001Slovakia_01_Nha so 1_Dien_Book1 5" xfId="4480"/>
    <cellStyle name="Dziesiętny_Invoices2001Slovakia_01_Nha so 1_Dien_Book1 5" xfId="4481"/>
    <cellStyle name="Dziesietny_Invoices2001Slovakia_01_Nha so 1_Dien_Book1_1" xfId="4482"/>
    <cellStyle name="Dziesiętny_Invoices2001Slovakia_01_Nha so 1_Dien_Book1_1" xfId="4483"/>
    <cellStyle name="Dziesietny_Invoices2001Slovakia_01_Nha so 1_Dien_Book1_1 2" xfId="4484"/>
    <cellStyle name="Dziesiętny_Invoices2001Slovakia_01_Nha so 1_Dien_Book1_1 2" xfId="4485"/>
    <cellStyle name="Dziesietny_Invoices2001Slovakia_01_Nha so 1_Dien_Book1_1 2 2" xfId="4486"/>
    <cellStyle name="Dziesiętny_Invoices2001Slovakia_01_Nha so 1_Dien_Book1_1 2 2" xfId="4487"/>
    <cellStyle name="Dziesietny_Invoices2001Slovakia_01_Nha so 1_Dien_Book1_1 3" xfId="4488"/>
    <cellStyle name="Dziesiętny_Invoices2001Slovakia_01_Nha so 1_Dien_Book1_1 3" xfId="4489"/>
    <cellStyle name="Dziesietny_Invoices2001Slovakia_01_Nha so 1_Dien_Book1_1 3 2" xfId="4490"/>
    <cellStyle name="Dziesiętny_Invoices2001Slovakia_01_Nha so 1_Dien_Book1_1 3 2" xfId="4491"/>
    <cellStyle name="Dziesietny_Invoices2001Slovakia_01_Nha so 1_Dien_Book1_1 4" xfId="4492"/>
    <cellStyle name="Dziesiętny_Invoices2001Slovakia_01_Nha so 1_Dien_Book1_1 4" xfId="4493"/>
    <cellStyle name="Dziesietny_Invoices2001Slovakia_01_Nha so 1_Dien_Book1_1 5" xfId="4494"/>
    <cellStyle name="Dziesiętny_Invoices2001Slovakia_01_Nha so 1_Dien_Book1_1 5" xfId="4495"/>
    <cellStyle name="Dziesietny_Invoices2001Slovakia_01_Nha so 1_Dien_Book1_DTTD chieng chan Tham lai 29-9-2009" xfId="4496"/>
    <cellStyle name="Dziesiętny_Invoices2001Slovakia_01_Nha so 1_Dien_Book1_DTTD chieng chan Tham lai 29-9-2009" xfId="4497"/>
    <cellStyle name="Dziesietny_Invoices2001Slovakia_01_Nha so 1_Dien_Book1_DTTD chieng chan Tham lai 29-9-2009 2" xfId="4498"/>
    <cellStyle name="Dziesiętny_Invoices2001Slovakia_01_Nha so 1_Dien_Book1_DTTD chieng chan Tham lai 29-9-2009 2" xfId="4499"/>
    <cellStyle name="Dziesietny_Invoices2001Slovakia_01_Nha so 1_Dien_Book1_DTTD chieng chan Tham lai 29-9-2009 2 2" xfId="4500"/>
    <cellStyle name="Dziesiętny_Invoices2001Slovakia_01_Nha so 1_Dien_Book1_DTTD chieng chan Tham lai 29-9-2009 2 2" xfId="4501"/>
    <cellStyle name="Dziesietny_Invoices2001Slovakia_01_Nha so 1_Dien_Book1_DTTD chieng chan Tham lai 29-9-2009 3" xfId="4502"/>
    <cellStyle name="Dziesiętny_Invoices2001Slovakia_01_Nha so 1_Dien_Book1_DTTD chieng chan Tham lai 29-9-2009 3" xfId="4503"/>
    <cellStyle name="Dziesietny_Invoices2001Slovakia_01_Nha so 1_Dien_Book1_DTTD chieng chan Tham lai 29-9-2009 3 2" xfId="4504"/>
    <cellStyle name="Dziesiętny_Invoices2001Slovakia_01_Nha so 1_Dien_Book1_DTTD chieng chan Tham lai 29-9-2009 3 2" xfId="4505"/>
    <cellStyle name="Dziesietny_Invoices2001Slovakia_01_Nha so 1_Dien_Book1_DTTD chieng chan Tham lai 29-9-2009 4" xfId="4506"/>
    <cellStyle name="Dziesiętny_Invoices2001Slovakia_01_Nha so 1_Dien_Book1_DTTD chieng chan Tham lai 29-9-2009 4" xfId="4507"/>
    <cellStyle name="Dziesietny_Invoices2001Slovakia_01_Nha so 1_Dien_Book1_DTTD chieng chan Tham lai 29-9-2009 5" xfId="4508"/>
    <cellStyle name="Dziesiętny_Invoices2001Slovakia_01_Nha so 1_Dien_Book1_DTTD chieng chan Tham lai 29-9-2009 5" xfId="4509"/>
    <cellStyle name="Dziesietny_Invoices2001Slovakia_01_Nha so 1_Dien_Book1_Ke hoach 2010 (theo doi 11-8-2010)" xfId="4510"/>
    <cellStyle name="Dziesiętny_Invoices2001Slovakia_01_Nha so 1_Dien_Book1_Ke hoach 2010 (theo doi 11-8-2010)" xfId="4511"/>
    <cellStyle name="Dziesietny_Invoices2001Slovakia_01_Nha so 1_Dien_Book1_Ke hoach 2010 (theo doi 11-8-2010) 2" xfId="4512"/>
    <cellStyle name="Dziesiętny_Invoices2001Slovakia_01_Nha so 1_Dien_Book1_Ke hoach 2010 (theo doi 11-8-2010) 2" xfId="4513"/>
    <cellStyle name="Dziesietny_Invoices2001Slovakia_01_Nha so 1_Dien_Book1_Ke hoach 2010 (theo doi 11-8-2010) 2 2" xfId="4514"/>
    <cellStyle name="Dziesiętny_Invoices2001Slovakia_01_Nha so 1_Dien_Book1_Ke hoach 2010 (theo doi 11-8-2010) 2 2" xfId="4515"/>
    <cellStyle name="Dziesietny_Invoices2001Slovakia_01_Nha so 1_Dien_Book1_Ke hoach 2010 (theo doi 11-8-2010) 3" xfId="4516"/>
    <cellStyle name="Dziesiętny_Invoices2001Slovakia_01_Nha so 1_Dien_Book1_Ke hoach 2010 (theo doi 11-8-2010) 3" xfId="4517"/>
    <cellStyle name="Dziesietny_Invoices2001Slovakia_01_Nha so 1_Dien_Book1_Ke hoach 2010 (theo doi 11-8-2010) 3 2" xfId="4518"/>
    <cellStyle name="Dziesiętny_Invoices2001Slovakia_01_Nha so 1_Dien_Book1_Ke hoach 2010 (theo doi 11-8-2010) 3 2" xfId="4519"/>
    <cellStyle name="Dziesietny_Invoices2001Slovakia_01_Nha so 1_Dien_Book1_Ke hoach 2010 (theo doi 11-8-2010) 4" xfId="4520"/>
    <cellStyle name="Dziesiętny_Invoices2001Slovakia_01_Nha so 1_Dien_Book1_Ke hoach 2010 (theo doi 11-8-2010) 4" xfId="4521"/>
    <cellStyle name="Dziesietny_Invoices2001Slovakia_01_Nha so 1_Dien_Book1_Ke hoach 2010 (theo doi 11-8-2010)_BIEU KE HOACH  2015 (KTN 6.11 sua)" xfId="4522"/>
    <cellStyle name="Dziesiętny_Invoices2001Slovakia_01_Nha so 1_Dien_Book1_Ke hoach 2010 (theo doi 11-8-2010)_BIEU KE HOACH  2015 (KTN 6.11 sua)" xfId="4523"/>
    <cellStyle name="Dziesietny_Invoices2001Slovakia_01_Nha so 1_Dien_Book1_ke hoach dau thau 30-6-2010" xfId="4524"/>
    <cellStyle name="Dziesiętny_Invoices2001Slovakia_01_Nha so 1_Dien_Book1_ke hoach dau thau 30-6-2010" xfId="4525"/>
    <cellStyle name="Dziesietny_Invoices2001Slovakia_01_Nha so 1_Dien_Book1_ke hoach dau thau 30-6-2010 2" xfId="4526"/>
    <cellStyle name="Dziesiętny_Invoices2001Slovakia_01_Nha so 1_Dien_Book1_ke hoach dau thau 30-6-2010 2" xfId="4527"/>
    <cellStyle name="Dziesietny_Invoices2001Slovakia_01_Nha so 1_Dien_Book1_ke hoach dau thau 30-6-2010 2 2" xfId="4528"/>
    <cellStyle name="Dziesiętny_Invoices2001Slovakia_01_Nha so 1_Dien_Book1_ke hoach dau thau 30-6-2010 2 2" xfId="4529"/>
    <cellStyle name="Dziesietny_Invoices2001Slovakia_01_Nha so 1_Dien_Book1_ke hoach dau thau 30-6-2010 3" xfId="4530"/>
    <cellStyle name="Dziesiętny_Invoices2001Slovakia_01_Nha so 1_Dien_Book1_ke hoach dau thau 30-6-2010 3" xfId="4531"/>
    <cellStyle name="Dziesietny_Invoices2001Slovakia_01_Nha so 1_Dien_Book1_ke hoach dau thau 30-6-2010 3 2" xfId="4532"/>
    <cellStyle name="Dziesiętny_Invoices2001Slovakia_01_Nha so 1_Dien_Book1_ke hoach dau thau 30-6-2010 3 2" xfId="4533"/>
    <cellStyle name="Dziesietny_Invoices2001Slovakia_01_Nha so 1_Dien_Book1_ke hoach dau thau 30-6-2010 4" xfId="4534"/>
    <cellStyle name="Dziesiętny_Invoices2001Slovakia_01_Nha so 1_Dien_Book1_ke hoach dau thau 30-6-2010 4" xfId="4535"/>
    <cellStyle name="Dziesietny_Invoices2001Slovakia_01_Nha so 1_Dien_Book1_ke hoach dau thau 30-6-2010_BIEU KE HOACH  2015 (KTN 6.11 sua)" xfId="4536"/>
    <cellStyle name="Dziesiętny_Invoices2001Slovakia_01_Nha so 1_Dien_Book1_ke hoach dau thau 30-6-2010_BIEU KE HOACH  2015 (KTN 6.11 sua)" xfId="4537"/>
    <cellStyle name="Dziesietny_Invoices2001Slovakia_01_Nha so 1_Dien_Copy of KH PHAN BO VON ĐỐI ỨNG NAM 2011 (30 TY phuong án gop WB)" xfId="4538"/>
    <cellStyle name="Dziesiętny_Invoices2001Slovakia_01_Nha so 1_Dien_Copy of KH PHAN BO VON ĐỐI ỨNG NAM 2011 (30 TY phuong án gop WB)" xfId="4539"/>
    <cellStyle name="Dziesietny_Invoices2001Slovakia_01_Nha so 1_Dien_Copy of KH PHAN BO VON ĐỐI ỨNG NAM 2011 (30 TY phuong án gop WB) 2" xfId="4540"/>
    <cellStyle name="Dziesiętny_Invoices2001Slovakia_01_Nha so 1_Dien_Copy of KH PHAN BO VON ĐỐI ỨNG NAM 2011 (30 TY phuong án gop WB) 2" xfId="4541"/>
    <cellStyle name="Dziesietny_Invoices2001Slovakia_01_Nha so 1_Dien_Copy of KH PHAN BO VON ĐỐI ỨNG NAM 2011 (30 TY phuong án gop WB) 2 2" xfId="4542"/>
    <cellStyle name="Dziesiętny_Invoices2001Slovakia_01_Nha so 1_Dien_Copy of KH PHAN BO VON ĐỐI ỨNG NAM 2011 (30 TY phuong án gop WB) 2 2" xfId="4543"/>
    <cellStyle name="Dziesietny_Invoices2001Slovakia_01_Nha so 1_Dien_Copy of KH PHAN BO VON ĐỐI ỨNG NAM 2011 (30 TY phuong án gop WB) 3" xfId="4544"/>
    <cellStyle name="Dziesiętny_Invoices2001Slovakia_01_Nha so 1_Dien_Copy of KH PHAN BO VON ĐỐI ỨNG NAM 2011 (30 TY phuong án gop WB) 3" xfId="4545"/>
    <cellStyle name="Dziesietny_Invoices2001Slovakia_01_Nha so 1_Dien_Copy of KH PHAN BO VON ĐỐI ỨNG NAM 2011 (30 TY phuong án gop WB) 3 2" xfId="4546"/>
    <cellStyle name="Dziesiętny_Invoices2001Slovakia_01_Nha so 1_Dien_Copy of KH PHAN BO VON ĐỐI ỨNG NAM 2011 (30 TY phuong án gop WB) 3 2" xfId="4547"/>
    <cellStyle name="Dziesietny_Invoices2001Slovakia_01_Nha so 1_Dien_Copy of KH PHAN BO VON ĐỐI ỨNG NAM 2011 (30 TY phuong án gop WB) 4" xfId="4548"/>
    <cellStyle name="Dziesiętny_Invoices2001Slovakia_01_Nha so 1_Dien_Copy of KH PHAN BO VON ĐỐI ỨNG NAM 2011 (30 TY phuong án gop WB) 4" xfId="4549"/>
    <cellStyle name="Dziesietny_Invoices2001Slovakia_01_Nha so 1_Dien_Copy of KH PHAN BO VON ĐỐI ỨNG NAM 2011 (30 TY phuong án gop WB)_BIEU KE HOACH  2015 (KTN 6.11 sua)" xfId="4550"/>
    <cellStyle name="Dziesiętny_Invoices2001Slovakia_01_Nha so 1_Dien_Copy of KH PHAN BO VON ĐỐI ỨNG NAM 2011 (30 TY phuong án gop WB)_BIEU KE HOACH  2015 (KTN 6.11 sua)" xfId="4551"/>
    <cellStyle name="Dziesietny_Invoices2001Slovakia_01_Nha so 1_Dien_DTTD chieng chan Tham lai 29-9-2009" xfId="4552"/>
    <cellStyle name="Dziesiętny_Invoices2001Slovakia_01_Nha so 1_Dien_DTTD chieng chan Tham lai 29-9-2009" xfId="4553"/>
    <cellStyle name="Dziesietny_Invoices2001Slovakia_01_Nha so 1_Dien_DTTD chieng chan Tham lai 29-9-2009 2" xfId="4554"/>
    <cellStyle name="Dziesiętny_Invoices2001Slovakia_01_Nha so 1_Dien_DTTD chieng chan Tham lai 29-9-2009 2" xfId="4555"/>
    <cellStyle name="Dziesietny_Invoices2001Slovakia_01_Nha so 1_Dien_DTTD chieng chan Tham lai 29-9-2009 2 2" xfId="4556"/>
    <cellStyle name="Dziesiętny_Invoices2001Slovakia_01_Nha so 1_Dien_DTTD chieng chan Tham lai 29-9-2009 2 2" xfId="4557"/>
    <cellStyle name="Dziesietny_Invoices2001Slovakia_01_Nha so 1_Dien_DTTD chieng chan Tham lai 29-9-2009 3" xfId="4558"/>
    <cellStyle name="Dziesiętny_Invoices2001Slovakia_01_Nha so 1_Dien_DTTD chieng chan Tham lai 29-9-2009 3" xfId="4559"/>
    <cellStyle name="Dziesietny_Invoices2001Slovakia_01_Nha so 1_Dien_DTTD chieng chan Tham lai 29-9-2009 3 2" xfId="4560"/>
    <cellStyle name="Dziesiętny_Invoices2001Slovakia_01_Nha so 1_Dien_DTTD chieng chan Tham lai 29-9-2009 3 2" xfId="4561"/>
    <cellStyle name="Dziesietny_Invoices2001Slovakia_01_Nha so 1_Dien_DTTD chieng chan Tham lai 29-9-2009 4" xfId="4562"/>
    <cellStyle name="Dziesiętny_Invoices2001Slovakia_01_Nha so 1_Dien_DTTD chieng chan Tham lai 29-9-2009 4" xfId="4563"/>
    <cellStyle name="Dziesietny_Invoices2001Slovakia_01_Nha so 1_Dien_DTTD chieng chan Tham lai 29-9-2009_BIEU KE HOACH  2015 (KTN 6.11 sua)" xfId="4564"/>
    <cellStyle name="Dziesiętny_Invoices2001Slovakia_01_Nha so 1_Dien_DTTD chieng chan Tham lai 29-9-2009_BIEU KE HOACH  2015 (KTN 6.11 sua)" xfId="4565"/>
    <cellStyle name="Dziesietny_Invoices2001Slovakia_01_Nha so 1_Dien_Du toan nuoc San Thang (GD2)" xfId="4566"/>
    <cellStyle name="Dziesiętny_Invoices2001Slovakia_01_Nha so 1_Dien_Du toan nuoc San Thang (GD2)" xfId="4567"/>
    <cellStyle name="Dziesietny_Invoices2001Slovakia_01_Nha so 1_Dien_Du toan nuoc San Thang (GD2) 2" xfId="4568"/>
    <cellStyle name="Dziesiętny_Invoices2001Slovakia_01_Nha so 1_Dien_Du toan nuoc San Thang (GD2) 2" xfId="4569"/>
    <cellStyle name="Dziesietny_Invoices2001Slovakia_01_Nha so 1_Dien_Du toan nuoc San Thang (GD2) 2 2" xfId="4570"/>
    <cellStyle name="Dziesiętny_Invoices2001Slovakia_01_Nha so 1_Dien_Du toan nuoc San Thang (GD2) 2 2" xfId="4571"/>
    <cellStyle name="Dziesietny_Invoices2001Slovakia_01_Nha so 1_Dien_Du toan nuoc San Thang (GD2) 3" xfId="4572"/>
    <cellStyle name="Dziesiętny_Invoices2001Slovakia_01_Nha so 1_Dien_Du toan nuoc San Thang (GD2) 3" xfId="4573"/>
    <cellStyle name="Dziesietny_Invoices2001Slovakia_01_Nha so 1_Dien_Du toan nuoc San Thang (GD2) 3 2" xfId="4574"/>
    <cellStyle name="Dziesiętny_Invoices2001Slovakia_01_Nha so 1_Dien_Du toan nuoc San Thang (GD2) 3 2" xfId="4575"/>
    <cellStyle name="Dziesietny_Invoices2001Slovakia_01_Nha so 1_Dien_Du toan nuoc San Thang (GD2) 4" xfId="4576"/>
    <cellStyle name="Dziesiętny_Invoices2001Slovakia_01_Nha so 1_Dien_Du toan nuoc San Thang (GD2) 4" xfId="4577"/>
    <cellStyle name="Dziesietny_Invoices2001Slovakia_01_Nha so 1_Dien_Du toan nuoc San Thang (GD2) 5" xfId="4578"/>
    <cellStyle name="Dziesiętny_Invoices2001Slovakia_01_Nha so 1_Dien_Du toan nuoc San Thang (GD2) 5" xfId="4579"/>
    <cellStyle name="Dziesietny_Invoices2001Slovakia_01_Nha so 1_Dien_Ke hoach 2010 (theo doi 11-8-2010)" xfId="4580"/>
    <cellStyle name="Dziesiętny_Invoices2001Slovakia_01_Nha so 1_Dien_Ke hoach 2010 (theo doi 11-8-2010)" xfId="4581"/>
    <cellStyle name="Dziesietny_Invoices2001Slovakia_01_Nha so 1_Dien_Ke hoach 2010 (theo doi 11-8-2010) 2" xfId="4582"/>
    <cellStyle name="Dziesiętny_Invoices2001Slovakia_01_Nha so 1_Dien_Ke hoach 2010 (theo doi 11-8-2010) 2" xfId="4583"/>
    <cellStyle name="Dziesietny_Invoices2001Slovakia_01_Nha so 1_Dien_Ke hoach 2010 (theo doi 11-8-2010) 2 2" xfId="4584"/>
    <cellStyle name="Dziesiętny_Invoices2001Slovakia_01_Nha so 1_Dien_Ke hoach 2010 (theo doi 11-8-2010) 2 2" xfId="4585"/>
    <cellStyle name="Dziesietny_Invoices2001Slovakia_01_Nha so 1_Dien_Ke hoach 2010 (theo doi 11-8-2010) 3" xfId="4586"/>
    <cellStyle name="Dziesiętny_Invoices2001Slovakia_01_Nha so 1_Dien_Ke hoach 2010 (theo doi 11-8-2010) 3" xfId="4587"/>
    <cellStyle name="Dziesietny_Invoices2001Slovakia_01_Nha so 1_Dien_Ke hoach 2010 (theo doi 11-8-2010) 3 2" xfId="4588"/>
    <cellStyle name="Dziesiętny_Invoices2001Slovakia_01_Nha so 1_Dien_Ke hoach 2010 (theo doi 11-8-2010) 3 2" xfId="4589"/>
    <cellStyle name="Dziesietny_Invoices2001Slovakia_01_Nha so 1_Dien_Ke hoach 2010 (theo doi 11-8-2010) 4" xfId="4590"/>
    <cellStyle name="Dziesiętny_Invoices2001Slovakia_01_Nha so 1_Dien_Ke hoach 2010 (theo doi 11-8-2010) 4" xfId="4591"/>
    <cellStyle name="Dziesietny_Invoices2001Slovakia_01_Nha so 1_Dien_Ke hoach 2010 (theo doi 11-8-2010) 5" xfId="4592"/>
    <cellStyle name="Dziesiętny_Invoices2001Slovakia_01_Nha so 1_Dien_Ke hoach 2010 (theo doi 11-8-2010) 5" xfId="4593"/>
    <cellStyle name="Dziesietny_Invoices2001Slovakia_01_Nha so 1_Dien_ke hoach dau thau 30-6-2010" xfId="4594"/>
    <cellStyle name="Dziesiętny_Invoices2001Slovakia_01_Nha so 1_Dien_ke hoach dau thau 30-6-2010" xfId="4595"/>
    <cellStyle name="Dziesietny_Invoices2001Slovakia_01_Nha so 1_Dien_ke hoach dau thau 30-6-2010 2" xfId="4596"/>
    <cellStyle name="Dziesiętny_Invoices2001Slovakia_01_Nha so 1_Dien_ke hoach dau thau 30-6-2010 2" xfId="4597"/>
    <cellStyle name="Dziesietny_Invoices2001Slovakia_01_Nha so 1_Dien_ke hoach dau thau 30-6-2010 2 2" xfId="4598"/>
    <cellStyle name="Dziesiętny_Invoices2001Slovakia_01_Nha so 1_Dien_ke hoach dau thau 30-6-2010 2 2" xfId="4599"/>
    <cellStyle name="Dziesietny_Invoices2001Slovakia_01_Nha so 1_Dien_ke hoach dau thau 30-6-2010 3" xfId="4600"/>
    <cellStyle name="Dziesiętny_Invoices2001Slovakia_01_Nha so 1_Dien_ke hoach dau thau 30-6-2010 3" xfId="4601"/>
    <cellStyle name="Dziesietny_Invoices2001Slovakia_01_Nha so 1_Dien_ke hoach dau thau 30-6-2010 3 2" xfId="4602"/>
    <cellStyle name="Dziesiętny_Invoices2001Slovakia_01_Nha so 1_Dien_ke hoach dau thau 30-6-2010 3 2" xfId="4603"/>
    <cellStyle name="Dziesietny_Invoices2001Slovakia_01_Nha so 1_Dien_ke hoach dau thau 30-6-2010 4" xfId="4604"/>
    <cellStyle name="Dziesiętny_Invoices2001Slovakia_01_Nha so 1_Dien_ke hoach dau thau 30-6-2010 4" xfId="4605"/>
    <cellStyle name="Dziesietny_Invoices2001Slovakia_01_Nha so 1_Dien_ke hoach dau thau 30-6-2010 5" xfId="4606"/>
    <cellStyle name="Dziesiętny_Invoices2001Slovakia_01_Nha so 1_Dien_ke hoach dau thau 30-6-2010 5" xfId="4607"/>
    <cellStyle name="Dziesietny_Invoices2001Slovakia_01_Nha so 1_Dien_KH Von 2012 gui BKH 1" xfId="4608"/>
    <cellStyle name="Dziesiętny_Invoices2001Slovakia_01_Nha so 1_Dien_KH Von 2012 gui BKH 1" xfId="4609"/>
    <cellStyle name="Dziesietny_Invoices2001Slovakia_01_Nha so 1_Dien_KH Von 2012 gui BKH 1 2" xfId="4610"/>
    <cellStyle name="Dziesiętny_Invoices2001Slovakia_01_Nha so 1_Dien_KH Von 2012 gui BKH 1 2" xfId="4611"/>
    <cellStyle name="Dziesietny_Invoices2001Slovakia_01_Nha so 1_Dien_KH Von 2012 gui BKH 1 2 2" xfId="4612"/>
    <cellStyle name="Dziesiętny_Invoices2001Slovakia_01_Nha so 1_Dien_KH Von 2012 gui BKH 1 2 2" xfId="4613"/>
    <cellStyle name="Dziesietny_Invoices2001Slovakia_01_Nha so 1_Dien_KH Von 2012 gui BKH 1 3" xfId="4614"/>
    <cellStyle name="Dziesiętny_Invoices2001Slovakia_01_Nha so 1_Dien_KH Von 2012 gui BKH 1 3" xfId="4615"/>
    <cellStyle name="Dziesietny_Invoices2001Slovakia_01_Nha so 1_Dien_KH Von 2012 gui BKH 1 3 2" xfId="4616"/>
    <cellStyle name="Dziesiętny_Invoices2001Slovakia_01_Nha so 1_Dien_KH Von 2012 gui BKH 1 3 2" xfId="4617"/>
    <cellStyle name="Dziesietny_Invoices2001Slovakia_01_Nha so 1_Dien_KH Von 2012 gui BKH 1 4" xfId="4618"/>
    <cellStyle name="Dziesiętny_Invoices2001Slovakia_01_Nha so 1_Dien_KH Von 2012 gui BKH 1 4" xfId="4619"/>
    <cellStyle name="Dziesietny_Invoices2001Slovakia_01_Nha so 1_Dien_KH Von 2012 gui BKH 1_BIEU KE HOACH  2015 (KTN 6.11 sua)" xfId="4620"/>
    <cellStyle name="Dziesiętny_Invoices2001Slovakia_01_Nha so 1_Dien_KH Von 2012 gui BKH 1_BIEU KE HOACH  2015 (KTN 6.11 sua)" xfId="4621"/>
    <cellStyle name="Dziesietny_Invoices2001Slovakia_01_Nha so 1_Dien_QD ke hoach dau thau" xfId="4622"/>
    <cellStyle name="Dziesiętny_Invoices2001Slovakia_01_Nha so 1_Dien_QD ke hoach dau thau" xfId="4623"/>
    <cellStyle name="Dziesietny_Invoices2001Slovakia_01_Nha so 1_Dien_QD ke hoach dau thau 2" xfId="4624"/>
    <cellStyle name="Dziesiętny_Invoices2001Slovakia_01_Nha so 1_Dien_QD ke hoach dau thau 2" xfId="4625"/>
    <cellStyle name="Dziesietny_Invoices2001Slovakia_01_Nha so 1_Dien_QD ke hoach dau thau 2 2" xfId="4626"/>
    <cellStyle name="Dziesiętny_Invoices2001Slovakia_01_Nha so 1_Dien_QD ke hoach dau thau 2 2" xfId="4627"/>
    <cellStyle name="Dziesietny_Invoices2001Slovakia_01_Nha so 1_Dien_QD ke hoach dau thau 3" xfId="4628"/>
    <cellStyle name="Dziesiętny_Invoices2001Slovakia_01_Nha so 1_Dien_QD ke hoach dau thau 3" xfId="4629"/>
    <cellStyle name="Dziesietny_Invoices2001Slovakia_01_Nha so 1_Dien_QD ke hoach dau thau 3 2" xfId="4630"/>
    <cellStyle name="Dziesiętny_Invoices2001Slovakia_01_Nha so 1_Dien_QD ke hoach dau thau 3 2" xfId="4631"/>
    <cellStyle name="Dziesietny_Invoices2001Slovakia_01_Nha so 1_Dien_QD ke hoach dau thau 4" xfId="4632"/>
    <cellStyle name="Dziesiętny_Invoices2001Slovakia_01_Nha so 1_Dien_QD ke hoach dau thau 4" xfId="4633"/>
    <cellStyle name="Dziesietny_Invoices2001Slovakia_01_Nha so 1_Dien_QD ke hoach dau thau 5" xfId="4634"/>
    <cellStyle name="Dziesiętny_Invoices2001Slovakia_01_Nha so 1_Dien_QD ke hoach dau thau 5" xfId="4635"/>
    <cellStyle name="Dziesietny_Invoices2001Slovakia_01_Nha so 1_Dien_tien luong" xfId="4636"/>
    <cellStyle name="Dziesiętny_Invoices2001Slovakia_01_Nha so 1_Dien_tien luong" xfId="4637"/>
    <cellStyle name="Dziesietny_Invoices2001Slovakia_01_Nha so 1_Dien_tien luong 2" xfId="4638"/>
    <cellStyle name="Dziesiętny_Invoices2001Slovakia_01_Nha so 1_Dien_tien luong 2" xfId="4639"/>
    <cellStyle name="Dziesietny_Invoices2001Slovakia_01_Nha so 1_Dien_Tien luong chuan 01" xfId="4640"/>
    <cellStyle name="Dziesiętny_Invoices2001Slovakia_01_Nha so 1_Dien_Tien luong chuan 01" xfId="4641"/>
    <cellStyle name="Dziesietny_Invoices2001Slovakia_01_Nha so 1_Dien_Tien luong chuan 01 2" xfId="4642"/>
    <cellStyle name="Dziesiętny_Invoices2001Slovakia_01_Nha so 1_Dien_Tien luong chuan 01 2" xfId="4643"/>
    <cellStyle name="Dziesietny_Invoices2001Slovakia_01_Nha so 1_Dien_tinh toan hoang ha" xfId="4644"/>
    <cellStyle name="Dziesiętny_Invoices2001Slovakia_01_Nha so 1_Dien_tinh toan hoang ha" xfId="4645"/>
    <cellStyle name="Dziesietny_Invoices2001Slovakia_01_Nha so 1_Dien_tinh toan hoang ha 2" xfId="4646"/>
    <cellStyle name="Dziesiętny_Invoices2001Slovakia_01_Nha so 1_Dien_tinh toan hoang ha 2" xfId="4647"/>
    <cellStyle name="Dziesietny_Invoices2001Slovakia_01_Nha so 1_Dien_tinh toan hoang ha 2 2" xfId="4648"/>
    <cellStyle name="Dziesiętny_Invoices2001Slovakia_01_Nha so 1_Dien_tinh toan hoang ha 2 2" xfId="4649"/>
    <cellStyle name="Dziesietny_Invoices2001Slovakia_01_Nha so 1_Dien_tinh toan hoang ha 3" xfId="4650"/>
    <cellStyle name="Dziesiętny_Invoices2001Slovakia_01_Nha so 1_Dien_tinh toan hoang ha 3" xfId="4651"/>
    <cellStyle name="Dziesietny_Invoices2001Slovakia_01_Nha so 1_Dien_tinh toan hoang ha 3 2" xfId="4652"/>
    <cellStyle name="Dziesiętny_Invoices2001Slovakia_01_Nha so 1_Dien_tinh toan hoang ha 3 2" xfId="4653"/>
    <cellStyle name="Dziesietny_Invoices2001Slovakia_01_Nha so 1_Dien_tinh toan hoang ha 4" xfId="4654"/>
    <cellStyle name="Dziesiętny_Invoices2001Slovakia_01_Nha so 1_Dien_tinh toan hoang ha 4" xfId="4655"/>
    <cellStyle name="Dziesietny_Invoices2001Slovakia_01_Nha so 1_Dien_tinh toan hoang ha 5" xfId="4656"/>
    <cellStyle name="Dziesiętny_Invoices2001Slovakia_01_Nha so 1_Dien_tinh toan hoang ha 5" xfId="4657"/>
    <cellStyle name="Dziesietny_Invoices2001Slovakia_01_Nha so 1_Dien_Tong von ĐTPT" xfId="4658"/>
    <cellStyle name="Dziesiętny_Invoices2001Slovakia_01_Nha so 1_Dien_Tong von ĐTPT" xfId="4659"/>
    <cellStyle name="Dziesietny_Invoices2001Slovakia_01_Nha so 1_Dien_Tong von ĐTPT 2" xfId="4660"/>
    <cellStyle name="Dziesiętny_Invoices2001Slovakia_01_Nha so 1_Dien_Tong von ĐTPT 2" xfId="4661"/>
    <cellStyle name="Dziesietny_Invoices2001Slovakia_01_Nha so 1_Dien_Tong von ĐTPT 2 2" xfId="4662"/>
    <cellStyle name="Dziesiętny_Invoices2001Slovakia_01_Nha so 1_Dien_Tong von ĐTPT 2 2" xfId="4663"/>
    <cellStyle name="Dziesietny_Invoices2001Slovakia_01_Nha so 1_Dien_Tong von ĐTPT 3" xfId="4664"/>
    <cellStyle name="Dziesiętny_Invoices2001Slovakia_01_Nha so 1_Dien_Tong von ĐTPT 3" xfId="4665"/>
    <cellStyle name="Dziesietny_Invoices2001Slovakia_01_Nha so 1_Dien_Tong von ĐTPT 3 2" xfId="4666"/>
    <cellStyle name="Dziesiętny_Invoices2001Slovakia_01_Nha so 1_Dien_Tong von ĐTPT 3 2" xfId="4667"/>
    <cellStyle name="Dziesietny_Invoices2001Slovakia_01_Nha so 1_Dien_Tong von ĐTPT 4" xfId="4668"/>
    <cellStyle name="Dziesiętny_Invoices2001Slovakia_01_Nha so 1_Dien_Tong von ĐTPT 4" xfId="4669"/>
    <cellStyle name="Dziesietny_Invoices2001Slovakia_01_Nha so 1_Dien_Tong von ĐTPT 5" xfId="4670"/>
    <cellStyle name="Dziesiętny_Invoices2001Slovakia_01_Nha so 1_Dien_Tong von ĐTPT 5" xfId="4671"/>
    <cellStyle name="Dziesietny_Invoices2001Slovakia_10_Nha so 10_Dien1" xfId="4672"/>
    <cellStyle name="Dziesiętny_Invoices2001Slovakia_10_Nha so 10_Dien1" xfId="4673"/>
    <cellStyle name="Dziesietny_Invoices2001Slovakia_10_Nha so 10_Dien1 2" xfId="4674"/>
    <cellStyle name="Dziesiętny_Invoices2001Slovakia_10_Nha so 10_Dien1 2" xfId="4675"/>
    <cellStyle name="Dziesietny_Invoices2001Slovakia_10_Nha so 10_Dien1 3" xfId="4676"/>
    <cellStyle name="Dziesiętny_Invoices2001Slovakia_10_Nha so 10_Dien1 3" xfId="4677"/>
    <cellStyle name="Dziesietny_Invoices2001Slovakia_10_Nha so 10_Dien1 4" xfId="4678"/>
    <cellStyle name="Dziesiętny_Invoices2001Slovakia_10_Nha so 10_Dien1 4" xfId="4679"/>
    <cellStyle name="Dziesietny_Invoices2001Slovakia_10_Nha so 10_Dien1 5" xfId="4680"/>
    <cellStyle name="Dziesiętny_Invoices2001Slovakia_10_Nha so 10_Dien1 5" xfId="4681"/>
    <cellStyle name="Dziesietny_Invoices2001Slovakia_10_Nha so 10_Dien1_Bao cao danh muc cac cong trinh tren dia ban huyen 4-2010" xfId="4682"/>
    <cellStyle name="Dziesiętny_Invoices2001Slovakia_10_Nha so 10_Dien1_Bao cao danh muc cac cong trinh tren dia ban huyen 4-2010" xfId="4683"/>
    <cellStyle name="Dziesietny_Invoices2001Slovakia_10_Nha so 10_Dien1_Bao cao danh muc cac cong trinh tren dia ban huyen 4-2010 2" xfId="4684"/>
    <cellStyle name="Dziesiętny_Invoices2001Slovakia_10_Nha so 10_Dien1_Bao cao danh muc cac cong trinh tren dia ban huyen 4-2010 2" xfId="4685"/>
    <cellStyle name="Dziesietny_Invoices2001Slovakia_10_Nha so 10_Dien1_bieu ke hoach dau thau" xfId="4686"/>
    <cellStyle name="Dziesiętny_Invoices2001Slovakia_10_Nha so 10_Dien1_bieu ke hoach dau thau" xfId="4687"/>
    <cellStyle name="Dziesietny_Invoices2001Slovakia_10_Nha so 10_Dien1_bieu ke hoach dau thau 2" xfId="4688"/>
    <cellStyle name="Dziesiętny_Invoices2001Slovakia_10_Nha so 10_Dien1_bieu ke hoach dau thau 2" xfId="4689"/>
    <cellStyle name="Dziesietny_Invoices2001Slovakia_10_Nha so 10_Dien1_bieu ke hoach dau thau 2 2" xfId="4690"/>
    <cellStyle name="Dziesiętny_Invoices2001Slovakia_10_Nha so 10_Dien1_bieu ke hoach dau thau 2 2" xfId="4691"/>
    <cellStyle name="Dziesietny_Invoices2001Slovakia_10_Nha so 10_Dien1_bieu ke hoach dau thau 3" xfId="4692"/>
    <cellStyle name="Dziesiętny_Invoices2001Slovakia_10_Nha so 10_Dien1_bieu ke hoach dau thau 3" xfId="4693"/>
    <cellStyle name="Dziesietny_Invoices2001Slovakia_10_Nha so 10_Dien1_bieu ke hoach dau thau 3 2" xfId="4694"/>
    <cellStyle name="Dziesiętny_Invoices2001Slovakia_10_Nha so 10_Dien1_bieu ke hoach dau thau 3 2" xfId="4695"/>
    <cellStyle name="Dziesietny_Invoices2001Slovakia_10_Nha so 10_Dien1_bieu ke hoach dau thau 4" xfId="4696"/>
    <cellStyle name="Dziesiętny_Invoices2001Slovakia_10_Nha so 10_Dien1_bieu ke hoach dau thau 4" xfId="4697"/>
    <cellStyle name="Dziesietny_Invoices2001Slovakia_10_Nha so 10_Dien1_bieu ke hoach dau thau 5" xfId="4698"/>
    <cellStyle name="Dziesiętny_Invoices2001Slovakia_10_Nha so 10_Dien1_bieu ke hoach dau thau 5" xfId="4699"/>
    <cellStyle name="Dziesietny_Invoices2001Slovakia_10_Nha so 10_Dien1_bieu ke hoach dau thau truong mam non SKH" xfId="4700"/>
    <cellStyle name="Dziesiętny_Invoices2001Slovakia_10_Nha so 10_Dien1_bieu ke hoach dau thau truong mam non SKH" xfId="4701"/>
    <cellStyle name="Dziesietny_Invoices2001Slovakia_10_Nha so 10_Dien1_bieu ke hoach dau thau truong mam non SKH 2" xfId="4702"/>
    <cellStyle name="Dziesiętny_Invoices2001Slovakia_10_Nha so 10_Dien1_bieu ke hoach dau thau truong mam non SKH 2" xfId="4703"/>
    <cellStyle name="Dziesietny_Invoices2001Slovakia_10_Nha so 10_Dien1_bieu ke hoach dau thau truong mam non SKH 2 2" xfId="4704"/>
    <cellStyle name="Dziesiętny_Invoices2001Slovakia_10_Nha so 10_Dien1_bieu ke hoach dau thau truong mam non SKH 2 2" xfId="4705"/>
    <cellStyle name="Dziesietny_Invoices2001Slovakia_10_Nha so 10_Dien1_bieu ke hoach dau thau truong mam non SKH 3" xfId="4706"/>
    <cellStyle name="Dziesiętny_Invoices2001Slovakia_10_Nha so 10_Dien1_bieu ke hoach dau thau truong mam non SKH 3" xfId="4707"/>
    <cellStyle name="Dziesietny_Invoices2001Slovakia_10_Nha so 10_Dien1_bieu ke hoach dau thau truong mam non SKH 3 2" xfId="4708"/>
    <cellStyle name="Dziesiętny_Invoices2001Slovakia_10_Nha so 10_Dien1_bieu ke hoach dau thau truong mam non SKH 3 2" xfId="4709"/>
    <cellStyle name="Dziesietny_Invoices2001Slovakia_10_Nha so 10_Dien1_bieu ke hoach dau thau truong mam non SKH 4" xfId="4710"/>
    <cellStyle name="Dziesiętny_Invoices2001Slovakia_10_Nha so 10_Dien1_bieu ke hoach dau thau truong mam non SKH 4" xfId="4711"/>
    <cellStyle name="Dziesietny_Invoices2001Slovakia_10_Nha so 10_Dien1_bieu ke hoach dau thau truong mam non SKH 5" xfId="4712"/>
    <cellStyle name="Dziesiętny_Invoices2001Slovakia_10_Nha so 10_Dien1_bieu ke hoach dau thau truong mam non SKH 5" xfId="4713"/>
    <cellStyle name="Dziesietny_Invoices2001Slovakia_10_Nha so 10_Dien1_bieu tong hop lai kh von 2011 gui phong TH-KTDN" xfId="4714"/>
    <cellStyle name="Dziesiętny_Invoices2001Slovakia_10_Nha so 10_Dien1_bieu tong hop lai kh von 2011 gui phong TH-KTDN" xfId="4715"/>
    <cellStyle name="Dziesietny_Invoices2001Slovakia_10_Nha so 10_Dien1_bieu tong hop lai kh von 2011 gui phong TH-KTDN 2" xfId="4716"/>
    <cellStyle name="Dziesiętny_Invoices2001Slovakia_10_Nha so 10_Dien1_bieu tong hop lai kh von 2011 gui phong TH-KTDN 2" xfId="4717"/>
    <cellStyle name="Dziesietny_Invoices2001Slovakia_10_Nha so 10_Dien1_bieu tong hop lai kh von 2011 gui phong TH-KTDN 2 2" xfId="4718"/>
    <cellStyle name="Dziesiętny_Invoices2001Slovakia_10_Nha so 10_Dien1_bieu tong hop lai kh von 2011 gui phong TH-KTDN 2 2" xfId="4719"/>
    <cellStyle name="Dziesietny_Invoices2001Slovakia_10_Nha so 10_Dien1_bieu tong hop lai kh von 2011 gui phong TH-KTDN 3" xfId="4720"/>
    <cellStyle name="Dziesiętny_Invoices2001Slovakia_10_Nha so 10_Dien1_bieu tong hop lai kh von 2011 gui phong TH-KTDN 3" xfId="4721"/>
    <cellStyle name="Dziesietny_Invoices2001Slovakia_10_Nha so 10_Dien1_bieu tong hop lai kh von 2011 gui phong TH-KTDN 3 2" xfId="4722"/>
    <cellStyle name="Dziesiętny_Invoices2001Slovakia_10_Nha so 10_Dien1_bieu tong hop lai kh von 2011 gui phong TH-KTDN 3 2" xfId="4723"/>
    <cellStyle name="Dziesietny_Invoices2001Slovakia_10_Nha so 10_Dien1_bieu tong hop lai kh von 2011 gui phong TH-KTDN 4" xfId="4724"/>
    <cellStyle name="Dziesiętny_Invoices2001Slovakia_10_Nha so 10_Dien1_bieu tong hop lai kh von 2011 gui phong TH-KTDN 4" xfId="4725"/>
    <cellStyle name="Dziesietny_Invoices2001Slovakia_10_Nha so 10_Dien1_bieu tong hop lai kh von 2011 gui phong TH-KTDN_BIEU KE HOACH  2015 (KTN 6.11 sua)" xfId="4726"/>
    <cellStyle name="Dziesiętny_Invoices2001Slovakia_10_Nha so 10_Dien1_bieu tong hop lai kh von 2011 gui phong TH-KTDN_BIEU KE HOACH  2015 (KTN 6.11 sua)" xfId="4727"/>
    <cellStyle name="Dziesietny_Invoices2001Slovakia_10_Nha so 10_Dien1_Book1" xfId="4728"/>
    <cellStyle name="Dziesiętny_Invoices2001Slovakia_10_Nha so 10_Dien1_Book1" xfId="4729"/>
    <cellStyle name="Dziesietny_Invoices2001Slovakia_10_Nha so 10_Dien1_Book1 2" xfId="4730"/>
    <cellStyle name="Dziesiętny_Invoices2001Slovakia_10_Nha so 10_Dien1_Book1 2" xfId="4731"/>
    <cellStyle name="Dziesietny_Invoices2001Slovakia_10_Nha so 10_Dien1_Book1 2 2" xfId="4732"/>
    <cellStyle name="Dziesiętny_Invoices2001Slovakia_10_Nha so 10_Dien1_Book1 2 2" xfId="4733"/>
    <cellStyle name="Dziesietny_Invoices2001Slovakia_10_Nha so 10_Dien1_Book1 3" xfId="4734"/>
    <cellStyle name="Dziesiętny_Invoices2001Slovakia_10_Nha so 10_Dien1_Book1 3" xfId="4735"/>
    <cellStyle name="Dziesietny_Invoices2001Slovakia_10_Nha so 10_Dien1_Book1 3 2" xfId="4736"/>
    <cellStyle name="Dziesiętny_Invoices2001Slovakia_10_Nha so 10_Dien1_Book1 3 2" xfId="4737"/>
    <cellStyle name="Dziesietny_Invoices2001Slovakia_10_Nha so 10_Dien1_Book1 4" xfId="4738"/>
    <cellStyle name="Dziesiętny_Invoices2001Slovakia_10_Nha so 10_Dien1_Book1 4" xfId="4739"/>
    <cellStyle name="Dziesietny_Invoices2001Slovakia_10_Nha so 10_Dien1_Book1 5" xfId="4740"/>
    <cellStyle name="Dziesiętny_Invoices2001Slovakia_10_Nha so 10_Dien1_Book1 5" xfId="4741"/>
    <cellStyle name="Dziesietny_Invoices2001Slovakia_10_Nha so 10_Dien1_Book1_1" xfId="4742"/>
    <cellStyle name="Dziesiętny_Invoices2001Slovakia_10_Nha so 10_Dien1_Book1_1" xfId="4743"/>
    <cellStyle name="Dziesietny_Invoices2001Slovakia_10_Nha so 10_Dien1_Book1_1 2" xfId="4744"/>
    <cellStyle name="Dziesiętny_Invoices2001Slovakia_10_Nha so 10_Dien1_Book1_1 2" xfId="4745"/>
    <cellStyle name="Dziesietny_Invoices2001Slovakia_10_Nha so 10_Dien1_Book1_1 2 2" xfId="4746"/>
    <cellStyle name="Dziesiętny_Invoices2001Slovakia_10_Nha so 10_Dien1_Book1_1 2 2" xfId="4747"/>
    <cellStyle name="Dziesietny_Invoices2001Slovakia_10_Nha so 10_Dien1_Book1_1 3" xfId="4748"/>
    <cellStyle name="Dziesiętny_Invoices2001Slovakia_10_Nha so 10_Dien1_Book1_1 3" xfId="4749"/>
    <cellStyle name="Dziesietny_Invoices2001Slovakia_10_Nha so 10_Dien1_Book1_1 3 2" xfId="4750"/>
    <cellStyle name="Dziesiętny_Invoices2001Slovakia_10_Nha so 10_Dien1_Book1_1 3 2" xfId="4751"/>
    <cellStyle name="Dziesietny_Invoices2001Slovakia_10_Nha so 10_Dien1_Book1_1 4" xfId="4752"/>
    <cellStyle name="Dziesiętny_Invoices2001Slovakia_10_Nha so 10_Dien1_Book1_1 4" xfId="4753"/>
    <cellStyle name="Dziesietny_Invoices2001Slovakia_10_Nha so 10_Dien1_Book1_1 5" xfId="4754"/>
    <cellStyle name="Dziesiętny_Invoices2001Slovakia_10_Nha so 10_Dien1_Book1_1 5" xfId="4755"/>
    <cellStyle name="Dziesietny_Invoices2001Slovakia_10_Nha so 10_Dien1_Book1_DTTD chieng chan Tham lai 29-9-2009" xfId="4756"/>
    <cellStyle name="Dziesiętny_Invoices2001Slovakia_10_Nha so 10_Dien1_Book1_DTTD chieng chan Tham lai 29-9-2009" xfId="4757"/>
    <cellStyle name="Dziesietny_Invoices2001Slovakia_10_Nha so 10_Dien1_Book1_DTTD chieng chan Tham lai 29-9-2009 2" xfId="4758"/>
    <cellStyle name="Dziesiętny_Invoices2001Slovakia_10_Nha so 10_Dien1_Book1_DTTD chieng chan Tham lai 29-9-2009 2" xfId="4759"/>
    <cellStyle name="Dziesietny_Invoices2001Slovakia_10_Nha so 10_Dien1_Book1_DTTD chieng chan Tham lai 29-9-2009 2 2" xfId="4760"/>
    <cellStyle name="Dziesiętny_Invoices2001Slovakia_10_Nha so 10_Dien1_Book1_DTTD chieng chan Tham lai 29-9-2009 2 2" xfId="4761"/>
    <cellStyle name="Dziesietny_Invoices2001Slovakia_10_Nha so 10_Dien1_Book1_DTTD chieng chan Tham lai 29-9-2009 3" xfId="4762"/>
    <cellStyle name="Dziesiętny_Invoices2001Slovakia_10_Nha so 10_Dien1_Book1_DTTD chieng chan Tham lai 29-9-2009 3" xfId="4763"/>
    <cellStyle name="Dziesietny_Invoices2001Slovakia_10_Nha so 10_Dien1_Book1_DTTD chieng chan Tham lai 29-9-2009 3 2" xfId="4764"/>
    <cellStyle name="Dziesiętny_Invoices2001Slovakia_10_Nha so 10_Dien1_Book1_DTTD chieng chan Tham lai 29-9-2009 3 2" xfId="4765"/>
    <cellStyle name="Dziesietny_Invoices2001Slovakia_10_Nha so 10_Dien1_Book1_DTTD chieng chan Tham lai 29-9-2009 4" xfId="4766"/>
    <cellStyle name="Dziesiętny_Invoices2001Slovakia_10_Nha so 10_Dien1_Book1_DTTD chieng chan Tham lai 29-9-2009 4" xfId="4767"/>
    <cellStyle name="Dziesietny_Invoices2001Slovakia_10_Nha so 10_Dien1_Book1_DTTD chieng chan Tham lai 29-9-2009 5" xfId="4768"/>
    <cellStyle name="Dziesiętny_Invoices2001Slovakia_10_Nha so 10_Dien1_Book1_DTTD chieng chan Tham lai 29-9-2009 5" xfId="4769"/>
    <cellStyle name="Dziesietny_Invoices2001Slovakia_10_Nha so 10_Dien1_Book1_Ke hoach 2010 (theo doi 11-8-2010)" xfId="4770"/>
    <cellStyle name="Dziesiętny_Invoices2001Slovakia_10_Nha so 10_Dien1_Book1_Ke hoach 2010 (theo doi 11-8-2010)" xfId="4771"/>
    <cellStyle name="Dziesietny_Invoices2001Slovakia_10_Nha so 10_Dien1_Book1_Ke hoach 2010 (theo doi 11-8-2010) 2" xfId="4772"/>
    <cellStyle name="Dziesiętny_Invoices2001Slovakia_10_Nha so 10_Dien1_Book1_Ke hoach 2010 (theo doi 11-8-2010) 2" xfId="4773"/>
    <cellStyle name="Dziesietny_Invoices2001Slovakia_10_Nha so 10_Dien1_Book1_Ke hoach 2010 (theo doi 11-8-2010) 2 2" xfId="4774"/>
    <cellStyle name="Dziesiętny_Invoices2001Slovakia_10_Nha so 10_Dien1_Book1_Ke hoach 2010 (theo doi 11-8-2010) 2 2" xfId="4775"/>
    <cellStyle name="Dziesietny_Invoices2001Slovakia_10_Nha so 10_Dien1_Book1_Ke hoach 2010 (theo doi 11-8-2010) 3" xfId="4776"/>
    <cellStyle name="Dziesiętny_Invoices2001Slovakia_10_Nha so 10_Dien1_Book1_Ke hoach 2010 (theo doi 11-8-2010) 3" xfId="4777"/>
    <cellStyle name="Dziesietny_Invoices2001Slovakia_10_Nha so 10_Dien1_Book1_Ke hoach 2010 (theo doi 11-8-2010) 3 2" xfId="4778"/>
    <cellStyle name="Dziesiętny_Invoices2001Slovakia_10_Nha so 10_Dien1_Book1_Ke hoach 2010 (theo doi 11-8-2010) 3 2" xfId="4779"/>
    <cellStyle name="Dziesietny_Invoices2001Slovakia_10_Nha so 10_Dien1_Book1_Ke hoach 2010 (theo doi 11-8-2010) 4" xfId="4780"/>
    <cellStyle name="Dziesiętny_Invoices2001Slovakia_10_Nha so 10_Dien1_Book1_Ke hoach 2010 (theo doi 11-8-2010) 4" xfId="4781"/>
    <cellStyle name="Dziesietny_Invoices2001Slovakia_10_Nha so 10_Dien1_Book1_Ke hoach 2010 (theo doi 11-8-2010)_BIEU KE HOACH  2015 (KTN 6.11 sua)" xfId="4782"/>
    <cellStyle name="Dziesiętny_Invoices2001Slovakia_10_Nha so 10_Dien1_Book1_Ke hoach 2010 (theo doi 11-8-2010)_BIEU KE HOACH  2015 (KTN 6.11 sua)" xfId="4783"/>
    <cellStyle name="Dziesietny_Invoices2001Slovakia_10_Nha so 10_Dien1_Book1_ke hoach dau thau 30-6-2010" xfId="4784"/>
    <cellStyle name="Dziesiętny_Invoices2001Slovakia_10_Nha so 10_Dien1_Book1_ke hoach dau thau 30-6-2010" xfId="4785"/>
    <cellStyle name="Dziesietny_Invoices2001Slovakia_10_Nha so 10_Dien1_Book1_ke hoach dau thau 30-6-2010 2" xfId="4786"/>
    <cellStyle name="Dziesiętny_Invoices2001Slovakia_10_Nha so 10_Dien1_Book1_ke hoach dau thau 30-6-2010 2" xfId="4787"/>
    <cellStyle name="Dziesietny_Invoices2001Slovakia_10_Nha so 10_Dien1_Book1_ke hoach dau thau 30-6-2010 2 2" xfId="4788"/>
    <cellStyle name="Dziesiętny_Invoices2001Slovakia_10_Nha so 10_Dien1_Book1_ke hoach dau thau 30-6-2010 2 2" xfId="4789"/>
    <cellStyle name="Dziesietny_Invoices2001Slovakia_10_Nha so 10_Dien1_Book1_ke hoach dau thau 30-6-2010 3" xfId="4790"/>
    <cellStyle name="Dziesiętny_Invoices2001Slovakia_10_Nha so 10_Dien1_Book1_ke hoach dau thau 30-6-2010 3" xfId="4791"/>
    <cellStyle name="Dziesietny_Invoices2001Slovakia_10_Nha so 10_Dien1_Book1_ke hoach dau thau 30-6-2010 3 2" xfId="4792"/>
    <cellStyle name="Dziesiętny_Invoices2001Slovakia_10_Nha so 10_Dien1_Book1_ke hoach dau thau 30-6-2010 3 2" xfId="4793"/>
    <cellStyle name="Dziesietny_Invoices2001Slovakia_10_Nha so 10_Dien1_Book1_ke hoach dau thau 30-6-2010 4" xfId="4794"/>
    <cellStyle name="Dziesiętny_Invoices2001Slovakia_10_Nha so 10_Dien1_Book1_ke hoach dau thau 30-6-2010 4" xfId="4795"/>
    <cellStyle name="Dziesietny_Invoices2001Slovakia_10_Nha so 10_Dien1_Book1_ke hoach dau thau 30-6-2010_BIEU KE HOACH  2015 (KTN 6.11 sua)" xfId="4796"/>
    <cellStyle name="Dziesiętny_Invoices2001Slovakia_10_Nha so 10_Dien1_Book1_ke hoach dau thau 30-6-2010_BIEU KE HOACH  2015 (KTN 6.11 sua)" xfId="4797"/>
    <cellStyle name="Dziesietny_Invoices2001Slovakia_10_Nha so 10_Dien1_Copy of KH PHAN BO VON ĐỐI ỨNG NAM 2011 (30 TY phuong án gop WB)" xfId="4798"/>
    <cellStyle name="Dziesiętny_Invoices2001Slovakia_10_Nha so 10_Dien1_Copy of KH PHAN BO VON ĐỐI ỨNG NAM 2011 (30 TY phuong án gop WB)" xfId="4799"/>
    <cellStyle name="Dziesietny_Invoices2001Slovakia_10_Nha so 10_Dien1_Copy of KH PHAN BO VON ĐỐI ỨNG NAM 2011 (30 TY phuong án gop WB) 2" xfId="4800"/>
    <cellStyle name="Dziesiętny_Invoices2001Slovakia_10_Nha so 10_Dien1_Copy of KH PHAN BO VON ĐỐI ỨNG NAM 2011 (30 TY phuong án gop WB) 2" xfId="4801"/>
    <cellStyle name="Dziesietny_Invoices2001Slovakia_10_Nha so 10_Dien1_Copy of KH PHAN BO VON ĐỐI ỨNG NAM 2011 (30 TY phuong án gop WB) 2 2" xfId="4802"/>
    <cellStyle name="Dziesiętny_Invoices2001Slovakia_10_Nha so 10_Dien1_Copy of KH PHAN BO VON ĐỐI ỨNG NAM 2011 (30 TY phuong án gop WB) 2 2" xfId="4803"/>
    <cellStyle name="Dziesietny_Invoices2001Slovakia_10_Nha so 10_Dien1_Copy of KH PHAN BO VON ĐỐI ỨNG NAM 2011 (30 TY phuong án gop WB) 3" xfId="4804"/>
    <cellStyle name="Dziesiętny_Invoices2001Slovakia_10_Nha so 10_Dien1_Copy of KH PHAN BO VON ĐỐI ỨNG NAM 2011 (30 TY phuong án gop WB) 3" xfId="4805"/>
    <cellStyle name="Dziesietny_Invoices2001Slovakia_10_Nha so 10_Dien1_Copy of KH PHAN BO VON ĐỐI ỨNG NAM 2011 (30 TY phuong án gop WB) 3 2" xfId="4806"/>
    <cellStyle name="Dziesiętny_Invoices2001Slovakia_10_Nha so 10_Dien1_Copy of KH PHAN BO VON ĐỐI ỨNG NAM 2011 (30 TY phuong án gop WB) 3 2" xfId="4807"/>
    <cellStyle name="Dziesietny_Invoices2001Slovakia_10_Nha so 10_Dien1_Copy of KH PHAN BO VON ĐỐI ỨNG NAM 2011 (30 TY phuong án gop WB) 4" xfId="4808"/>
    <cellStyle name="Dziesiętny_Invoices2001Slovakia_10_Nha so 10_Dien1_Copy of KH PHAN BO VON ĐỐI ỨNG NAM 2011 (30 TY phuong án gop WB) 4" xfId="4809"/>
    <cellStyle name="Dziesietny_Invoices2001Slovakia_10_Nha so 10_Dien1_Copy of KH PHAN BO VON ĐỐI ỨNG NAM 2011 (30 TY phuong án gop WB)_BIEU KE HOACH  2015 (KTN 6.11 sua)" xfId="4810"/>
    <cellStyle name="Dziesiętny_Invoices2001Slovakia_10_Nha so 10_Dien1_Copy of KH PHAN BO VON ĐỐI ỨNG NAM 2011 (30 TY phuong án gop WB)_BIEU KE HOACH  2015 (KTN 6.11 sua)" xfId="4811"/>
    <cellStyle name="Dziesietny_Invoices2001Slovakia_10_Nha so 10_Dien1_DTTD chieng chan Tham lai 29-9-2009" xfId="4812"/>
    <cellStyle name="Dziesiętny_Invoices2001Slovakia_10_Nha so 10_Dien1_DTTD chieng chan Tham lai 29-9-2009" xfId="4813"/>
    <cellStyle name="Dziesietny_Invoices2001Slovakia_10_Nha so 10_Dien1_DTTD chieng chan Tham lai 29-9-2009 2" xfId="4814"/>
    <cellStyle name="Dziesiętny_Invoices2001Slovakia_10_Nha so 10_Dien1_DTTD chieng chan Tham lai 29-9-2009 2" xfId="4815"/>
    <cellStyle name="Dziesietny_Invoices2001Slovakia_10_Nha so 10_Dien1_DTTD chieng chan Tham lai 29-9-2009 2 2" xfId="4816"/>
    <cellStyle name="Dziesiętny_Invoices2001Slovakia_10_Nha so 10_Dien1_DTTD chieng chan Tham lai 29-9-2009 2 2" xfId="4817"/>
    <cellStyle name="Dziesietny_Invoices2001Slovakia_10_Nha so 10_Dien1_DTTD chieng chan Tham lai 29-9-2009 3" xfId="4818"/>
    <cellStyle name="Dziesiętny_Invoices2001Slovakia_10_Nha so 10_Dien1_DTTD chieng chan Tham lai 29-9-2009 3" xfId="4819"/>
    <cellStyle name="Dziesietny_Invoices2001Slovakia_10_Nha so 10_Dien1_DTTD chieng chan Tham lai 29-9-2009 3 2" xfId="4820"/>
    <cellStyle name="Dziesiętny_Invoices2001Slovakia_10_Nha so 10_Dien1_DTTD chieng chan Tham lai 29-9-2009 3 2" xfId="4821"/>
    <cellStyle name="Dziesietny_Invoices2001Slovakia_10_Nha so 10_Dien1_DTTD chieng chan Tham lai 29-9-2009 4" xfId="4822"/>
    <cellStyle name="Dziesiętny_Invoices2001Slovakia_10_Nha so 10_Dien1_DTTD chieng chan Tham lai 29-9-2009 4" xfId="4823"/>
    <cellStyle name="Dziesietny_Invoices2001Slovakia_10_Nha so 10_Dien1_DTTD chieng chan Tham lai 29-9-2009_BIEU KE HOACH  2015 (KTN 6.11 sua)" xfId="4824"/>
    <cellStyle name="Dziesiętny_Invoices2001Slovakia_10_Nha so 10_Dien1_DTTD chieng chan Tham lai 29-9-2009_BIEU KE HOACH  2015 (KTN 6.11 sua)" xfId="4825"/>
    <cellStyle name="Dziesietny_Invoices2001Slovakia_10_Nha so 10_Dien1_Du toan nuoc San Thang (GD2)" xfId="4826"/>
    <cellStyle name="Dziesiętny_Invoices2001Slovakia_10_Nha so 10_Dien1_Du toan nuoc San Thang (GD2)" xfId="4827"/>
    <cellStyle name="Dziesietny_Invoices2001Slovakia_10_Nha so 10_Dien1_Du toan nuoc San Thang (GD2) 2" xfId="4828"/>
    <cellStyle name="Dziesiętny_Invoices2001Slovakia_10_Nha so 10_Dien1_Du toan nuoc San Thang (GD2) 2" xfId="4829"/>
    <cellStyle name="Dziesietny_Invoices2001Slovakia_10_Nha so 10_Dien1_Du toan nuoc San Thang (GD2) 2 2" xfId="4830"/>
    <cellStyle name="Dziesiętny_Invoices2001Slovakia_10_Nha so 10_Dien1_Du toan nuoc San Thang (GD2) 2 2" xfId="4831"/>
    <cellStyle name="Dziesietny_Invoices2001Slovakia_10_Nha so 10_Dien1_Du toan nuoc San Thang (GD2) 3" xfId="4832"/>
    <cellStyle name="Dziesiętny_Invoices2001Slovakia_10_Nha so 10_Dien1_Du toan nuoc San Thang (GD2) 3" xfId="4833"/>
    <cellStyle name="Dziesietny_Invoices2001Slovakia_10_Nha so 10_Dien1_Du toan nuoc San Thang (GD2) 3 2" xfId="4834"/>
    <cellStyle name="Dziesiętny_Invoices2001Slovakia_10_Nha so 10_Dien1_Du toan nuoc San Thang (GD2) 3 2" xfId="4835"/>
    <cellStyle name="Dziesietny_Invoices2001Slovakia_10_Nha so 10_Dien1_Du toan nuoc San Thang (GD2) 4" xfId="4836"/>
    <cellStyle name="Dziesiętny_Invoices2001Slovakia_10_Nha so 10_Dien1_Du toan nuoc San Thang (GD2) 4" xfId="4837"/>
    <cellStyle name="Dziesietny_Invoices2001Slovakia_10_Nha so 10_Dien1_Du toan nuoc San Thang (GD2) 5" xfId="4838"/>
    <cellStyle name="Dziesiętny_Invoices2001Slovakia_10_Nha so 10_Dien1_Du toan nuoc San Thang (GD2) 5" xfId="4839"/>
    <cellStyle name="Dziesietny_Invoices2001Slovakia_10_Nha so 10_Dien1_Ke hoach 2010 (theo doi 11-8-2010)" xfId="4840"/>
    <cellStyle name="Dziesiętny_Invoices2001Slovakia_10_Nha so 10_Dien1_Ke hoach 2010 (theo doi 11-8-2010)" xfId="4841"/>
    <cellStyle name="Dziesietny_Invoices2001Slovakia_10_Nha so 10_Dien1_Ke hoach 2010 (theo doi 11-8-2010) 2" xfId="4842"/>
    <cellStyle name="Dziesiętny_Invoices2001Slovakia_10_Nha so 10_Dien1_Ke hoach 2010 (theo doi 11-8-2010) 2" xfId="4843"/>
    <cellStyle name="Dziesietny_Invoices2001Slovakia_10_Nha so 10_Dien1_Ke hoach 2010 (theo doi 11-8-2010) 2 2" xfId="4844"/>
    <cellStyle name="Dziesiętny_Invoices2001Slovakia_10_Nha so 10_Dien1_Ke hoach 2010 (theo doi 11-8-2010) 2 2" xfId="4845"/>
    <cellStyle name="Dziesietny_Invoices2001Slovakia_10_Nha so 10_Dien1_Ke hoach 2010 (theo doi 11-8-2010) 3" xfId="4846"/>
    <cellStyle name="Dziesiętny_Invoices2001Slovakia_10_Nha so 10_Dien1_Ke hoach 2010 (theo doi 11-8-2010) 3" xfId="4847"/>
    <cellStyle name="Dziesietny_Invoices2001Slovakia_10_Nha so 10_Dien1_Ke hoach 2010 (theo doi 11-8-2010) 3 2" xfId="4848"/>
    <cellStyle name="Dziesiętny_Invoices2001Slovakia_10_Nha so 10_Dien1_Ke hoach 2010 (theo doi 11-8-2010) 3 2" xfId="4849"/>
    <cellStyle name="Dziesietny_Invoices2001Slovakia_10_Nha so 10_Dien1_Ke hoach 2010 (theo doi 11-8-2010) 4" xfId="4850"/>
    <cellStyle name="Dziesiętny_Invoices2001Slovakia_10_Nha so 10_Dien1_Ke hoach 2010 (theo doi 11-8-2010) 4" xfId="4851"/>
    <cellStyle name="Dziesietny_Invoices2001Slovakia_10_Nha so 10_Dien1_Ke hoach 2010 (theo doi 11-8-2010) 5" xfId="4852"/>
    <cellStyle name="Dziesiętny_Invoices2001Slovakia_10_Nha so 10_Dien1_Ke hoach 2010 (theo doi 11-8-2010) 5" xfId="4853"/>
    <cellStyle name="Dziesietny_Invoices2001Slovakia_10_Nha so 10_Dien1_ke hoach dau thau 30-6-2010" xfId="4854"/>
    <cellStyle name="Dziesiętny_Invoices2001Slovakia_10_Nha so 10_Dien1_ke hoach dau thau 30-6-2010" xfId="4855"/>
    <cellStyle name="Dziesietny_Invoices2001Slovakia_10_Nha so 10_Dien1_ke hoach dau thau 30-6-2010 2" xfId="4856"/>
    <cellStyle name="Dziesiętny_Invoices2001Slovakia_10_Nha so 10_Dien1_ke hoach dau thau 30-6-2010 2" xfId="4857"/>
    <cellStyle name="Dziesietny_Invoices2001Slovakia_10_Nha so 10_Dien1_ke hoach dau thau 30-6-2010 2 2" xfId="4858"/>
    <cellStyle name="Dziesiętny_Invoices2001Slovakia_10_Nha so 10_Dien1_ke hoach dau thau 30-6-2010 2 2" xfId="4859"/>
    <cellStyle name="Dziesietny_Invoices2001Slovakia_10_Nha so 10_Dien1_ke hoach dau thau 30-6-2010 3" xfId="4860"/>
    <cellStyle name="Dziesiętny_Invoices2001Slovakia_10_Nha so 10_Dien1_ke hoach dau thau 30-6-2010 3" xfId="4861"/>
    <cellStyle name="Dziesietny_Invoices2001Slovakia_10_Nha so 10_Dien1_ke hoach dau thau 30-6-2010 3 2" xfId="4862"/>
    <cellStyle name="Dziesiętny_Invoices2001Slovakia_10_Nha so 10_Dien1_ke hoach dau thau 30-6-2010 3 2" xfId="4863"/>
    <cellStyle name="Dziesietny_Invoices2001Slovakia_10_Nha so 10_Dien1_ke hoach dau thau 30-6-2010 4" xfId="4864"/>
    <cellStyle name="Dziesiętny_Invoices2001Slovakia_10_Nha so 10_Dien1_ke hoach dau thau 30-6-2010 4" xfId="4865"/>
    <cellStyle name="Dziesietny_Invoices2001Slovakia_10_Nha so 10_Dien1_ke hoach dau thau 30-6-2010 5" xfId="4866"/>
    <cellStyle name="Dziesiętny_Invoices2001Slovakia_10_Nha so 10_Dien1_ke hoach dau thau 30-6-2010 5" xfId="4867"/>
    <cellStyle name="Dziesietny_Invoices2001Slovakia_10_Nha so 10_Dien1_KH Von 2012 gui BKH 1" xfId="4868"/>
    <cellStyle name="Dziesiętny_Invoices2001Slovakia_10_Nha so 10_Dien1_KH Von 2012 gui BKH 1" xfId="4869"/>
    <cellStyle name="Dziesietny_Invoices2001Slovakia_10_Nha so 10_Dien1_KH Von 2012 gui BKH 1 2" xfId="4870"/>
    <cellStyle name="Dziesiętny_Invoices2001Slovakia_10_Nha so 10_Dien1_KH Von 2012 gui BKH 1 2" xfId="4871"/>
    <cellStyle name="Dziesietny_Invoices2001Slovakia_10_Nha so 10_Dien1_KH Von 2012 gui BKH 1 2 2" xfId="4872"/>
    <cellStyle name="Dziesiętny_Invoices2001Slovakia_10_Nha so 10_Dien1_KH Von 2012 gui BKH 1 2 2" xfId="4873"/>
    <cellStyle name="Dziesietny_Invoices2001Slovakia_10_Nha so 10_Dien1_KH Von 2012 gui BKH 1 3" xfId="4874"/>
    <cellStyle name="Dziesiętny_Invoices2001Slovakia_10_Nha so 10_Dien1_KH Von 2012 gui BKH 1 3" xfId="4875"/>
    <cellStyle name="Dziesietny_Invoices2001Slovakia_10_Nha so 10_Dien1_KH Von 2012 gui BKH 1 3 2" xfId="4876"/>
    <cellStyle name="Dziesiętny_Invoices2001Slovakia_10_Nha so 10_Dien1_KH Von 2012 gui BKH 1 3 2" xfId="4877"/>
    <cellStyle name="Dziesietny_Invoices2001Slovakia_10_Nha so 10_Dien1_KH Von 2012 gui BKH 1 4" xfId="4878"/>
    <cellStyle name="Dziesiętny_Invoices2001Slovakia_10_Nha so 10_Dien1_KH Von 2012 gui BKH 1 4" xfId="4879"/>
    <cellStyle name="Dziesietny_Invoices2001Slovakia_10_Nha so 10_Dien1_KH Von 2012 gui BKH 1_BIEU KE HOACH  2015 (KTN 6.11 sua)" xfId="4880"/>
    <cellStyle name="Dziesiętny_Invoices2001Slovakia_10_Nha so 10_Dien1_KH Von 2012 gui BKH 1_BIEU KE HOACH  2015 (KTN 6.11 sua)" xfId="4881"/>
    <cellStyle name="Dziesietny_Invoices2001Slovakia_10_Nha so 10_Dien1_QD ke hoach dau thau" xfId="4882"/>
    <cellStyle name="Dziesiętny_Invoices2001Slovakia_10_Nha so 10_Dien1_QD ke hoach dau thau" xfId="4883"/>
    <cellStyle name="Dziesietny_Invoices2001Slovakia_10_Nha so 10_Dien1_QD ke hoach dau thau 2" xfId="4884"/>
    <cellStyle name="Dziesiętny_Invoices2001Slovakia_10_Nha so 10_Dien1_QD ke hoach dau thau 2" xfId="4885"/>
    <cellStyle name="Dziesietny_Invoices2001Slovakia_10_Nha so 10_Dien1_QD ke hoach dau thau 2 2" xfId="4886"/>
    <cellStyle name="Dziesiętny_Invoices2001Slovakia_10_Nha so 10_Dien1_QD ke hoach dau thau 2 2" xfId="4887"/>
    <cellStyle name="Dziesietny_Invoices2001Slovakia_10_Nha so 10_Dien1_QD ke hoach dau thau 3" xfId="4888"/>
    <cellStyle name="Dziesiętny_Invoices2001Slovakia_10_Nha so 10_Dien1_QD ke hoach dau thau 3" xfId="4889"/>
    <cellStyle name="Dziesietny_Invoices2001Slovakia_10_Nha so 10_Dien1_QD ke hoach dau thau 3 2" xfId="4890"/>
    <cellStyle name="Dziesiętny_Invoices2001Slovakia_10_Nha so 10_Dien1_QD ke hoach dau thau 3 2" xfId="4891"/>
    <cellStyle name="Dziesietny_Invoices2001Slovakia_10_Nha so 10_Dien1_QD ke hoach dau thau 4" xfId="4892"/>
    <cellStyle name="Dziesiętny_Invoices2001Slovakia_10_Nha so 10_Dien1_QD ke hoach dau thau 4" xfId="4893"/>
    <cellStyle name="Dziesietny_Invoices2001Slovakia_10_Nha so 10_Dien1_QD ke hoach dau thau 5" xfId="4894"/>
    <cellStyle name="Dziesiętny_Invoices2001Slovakia_10_Nha so 10_Dien1_QD ke hoach dau thau 5" xfId="4895"/>
    <cellStyle name="Dziesietny_Invoices2001Slovakia_10_Nha so 10_Dien1_tien luong" xfId="4896"/>
    <cellStyle name="Dziesiętny_Invoices2001Slovakia_10_Nha so 10_Dien1_tien luong" xfId="4897"/>
    <cellStyle name="Dziesietny_Invoices2001Slovakia_10_Nha so 10_Dien1_tien luong 2" xfId="4898"/>
    <cellStyle name="Dziesiętny_Invoices2001Slovakia_10_Nha so 10_Dien1_tien luong 2" xfId="4899"/>
    <cellStyle name="Dziesietny_Invoices2001Slovakia_10_Nha so 10_Dien1_Tien luong chuan 01" xfId="4900"/>
    <cellStyle name="Dziesiętny_Invoices2001Slovakia_10_Nha so 10_Dien1_Tien luong chuan 01" xfId="4901"/>
    <cellStyle name="Dziesietny_Invoices2001Slovakia_10_Nha so 10_Dien1_Tien luong chuan 01 2" xfId="4902"/>
    <cellStyle name="Dziesiętny_Invoices2001Slovakia_10_Nha so 10_Dien1_Tien luong chuan 01 2" xfId="4903"/>
    <cellStyle name="Dziesietny_Invoices2001Slovakia_10_Nha so 10_Dien1_tinh toan hoang ha" xfId="4904"/>
    <cellStyle name="Dziesiętny_Invoices2001Slovakia_10_Nha so 10_Dien1_tinh toan hoang ha" xfId="4905"/>
    <cellStyle name="Dziesietny_Invoices2001Slovakia_10_Nha so 10_Dien1_tinh toan hoang ha 2" xfId="4906"/>
    <cellStyle name="Dziesiętny_Invoices2001Slovakia_10_Nha so 10_Dien1_tinh toan hoang ha 2" xfId="4907"/>
    <cellStyle name="Dziesietny_Invoices2001Slovakia_10_Nha so 10_Dien1_tinh toan hoang ha 2 2" xfId="4908"/>
    <cellStyle name="Dziesiętny_Invoices2001Slovakia_10_Nha so 10_Dien1_tinh toan hoang ha 2 2" xfId="4909"/>
    <cellStyle name="Dziesietny_Invoices2001Slovakia_10_Nha so 10_Dien1_tinh toan hoang ha 3" xfId="4910"/>
    <cellStyle name="Dziesiętny_Invoices2001Slovakia_10_Nha so 10_Dien1_tinh toan hoang ha 3" xfId="4911"/>
    <cellStyle name="Dziesietny_Invoices2001Slovakia_10_Nha so 10_Dien1_tinh toan hoang ha 3 2" xfId="4912"/>
    <cellStyle name="Dziesiętny_Invoices2001Slovakia_10_Nha so 10_Dien1_tinh toan hoang ha 3 2" xfId="4913"/>
    <cellStyle name="Dziesietny_Invoices2001Slovakia_10_Nha so 10_Dien1_tinh toan hoang ha 4" xfId="4914"/>
    <cellStyle name="Dziesiętny_Invoices2001Slovakia_10_Nha so 10_Dien1_tinh toan hoang ha 4" xfId="4915"/>
    <cellStyle name="Dziesietny_Invoices2001Slovakia_10_Nha so 10_Dien1_tinh toan hoang ha 5" xfId="4916"/>
    <cellStyle name="Dziesiętny_Invoices2001Slovakia_10_Nha so 10_Dien1_tinh toan hoang ha 5" xfId="4917"/>
    <cellStyle name="Dziesietny_Invoices2001Slovakia_10_Nha so 10_Dien1_Tong von ĐTPT" xfId="4918"/>
    <cellStyle name="Dziesiętny_Invoices2001Slovakia_10_Nha so 10_Dien1_Tong von ĐTPT" xfId="4919"/>
    <cellStyle name="Dziesietny_Invoices2001Slovakia_10_Nha so 10_Dien1_Tong von ĐTPT 2" xfId="4920"/>
    <cellStyle name="Dziesiętny_Invoices2001Slovakia_10_Nha so 10_Dien1_Tong von ĐTPT 2" xfId="4921"/>
    <cellStyle name="Dziesietny_Invoices2001Slovakia_10_Nha so 10_Dien1_Tong von ĐTPT 2 2" xfId="4922"/>
    <cellStyle name="Dziesiętny_Invoices2001Slovakia_10_Nha so 10_Dien1_Tong von ĐTPT 2 2" xfId="4923"/>
    <cellStyle name="Dziesietny_Invoices2001Slovakia_10_Nha so 10_Dien1_Tong von ĐTPT 3" xfId="4924"/>
    <cellStyle name="Dziesiętny_Invoices2001Slovakia_10_Nha so 10_Dien1_Tong von ĐTPT 3" xfId="4925"/>
    <cellStyle name="Dziesietny_Invoices2001Slovakia_10_Nha so 10_Dien1_Tong von ĐTPT 3 2" xfId="4926"/>
    <cellStyle name="Dziesiętny_Invoices2001Slovakia_10_Nha so 10_Dien1_Tong von ĐTPT 3 2" xfId="4927"/>
    <cellStyle name="Dziesietny_Invoices2001Slovakia_10_Nha so 10_Dien1_Tong von ĐTPT 4" xfId="4928"/>
    <cellStyle name="Dziesiętny_Invoices2001Slovakia_10_Nha so 10_Dien1_Tong von ĐTPT 4" xfId="4929"/>
    <cellStyle name="Dziesietny_Invoices2001Slovakia_10_Nha so 10_Dien1_Tong von ĐTPT 5" xfId="4930"/>
    <cellStyle name="Dziesiętny_Invoices2001Slovakia_10_Nha so 10_Dien1_Tong von ĐTPT 5" xfId="4931"/>
    <cellStyle name="Dziesietny_Invoices2001Slovakia_bang so sanh gia tri" xfId="4932"/>
    <cellStyle name="Dziesiętny_Invoices2001Slovakia_bao_cao_TH_th_cong_tac_dau_thau_-_ngay251209" xfId="4933"/>
    <cellStyle name="Dziesietny_Invoices2001Slovakia_bieu tong hop lai kh von 2011 gui phong TH-KTDN" xfId="4934"/>
    <cellStyle name="Dziesiętny_Invoices2001Slovakia_bieu tong hop lai kh von 2011 gui phong TH-KTDN" xfId="4935"/>
    <cellStyle name="Dziesietny_Invoices2001Slovakia_bieu tong hop lai kh von 2011 gui phong TH-KTDN 2" xfId="4936"/>
    <cellStyle name="Dziesiętny_Invoices2001Slovakia_bieu tong hop lai kh von 2011 gui phong TH-KTDN 2" xfId="4937"/>
    <cellStyle name="Dziesietny_Invoices2001Slovakia_bieu tong hop lai kh von 2011 gui phong TH-KTDN 2 2" xfId="4938"/>
    <cellStyle name="Dziesiętny_Invoices2001Slovakia_bieu tong hop lai kh von 2011 gui phong TH-KTDN 2 2" xfId="4939"/>
    <cellStyle name="Dziesietny_Invoices2001Slovakia_bieu tong hop lai kh von 2011 gui phong TH-KTDN 3" xfId="4940"/>
    <cellStyle name="Dziesiętny_Invoices2001Slovakia_bieu tong hop lai kh von 2011 gui phong TH-KTDN 3" xfId="4941"/>
    <cellStyle name="Dziesietny_Invoices2001Slovakia_bieu tong hop lai kh von 2011 gui phong TH-KTDN 3 2" xfId="4942"/>
    <cellStyle name="Dziesiętny_Invoices2001Slovakia_bieu tong hop lai kh von 2011 gui phong TH-KTDN 3 2" xfId="4943"/>
    <cellStyle name="Dziesietny_Invoices2001Slovakia_bieu tong hop lai kh von 2011 gui phong TH-KTDN 4" xfId="4944"/>
    <cellStyle name="Dziesiętny_Invoices2001Slovakia_bieu tong hop lai kh von 2011 gui phong TH-KTDN 4" xfId="4945"/>
    <cellStyle name="Dziesietny_Invoices2001Slovakia_bieu tong hop lai kh von 2011 gui phong TH-KTDN_BIEU KE HOACH  2015 (KTN 6.11 sua)" xfId="4946"/>
    <cellStyle name="Dziesiętny_Invoices2001Slovakia_bieu tong hop lai kh von 2011 gui phong TH-KTDN_BIEU KE HOACH  2015 (KTN 6.11 sua)" xfId="4947"/>
    <cellStyle name="Dziesietny_Invoices2001Slovakia_BIỂU TỔNG HỢP LẦN CUỐI SỬA THEO NGHI QUYẾT SỐ 81" xfId="4948"/>
    <cellStyle name="Dziesiętny_Invoices2001Slovakia_Book1" xfId="4949"/>
    <cellStyle name="Dziesietny_Invoices2001Slovakia_Book1_1" xfId="4950"/>
    <cellStyle name="Dziesiętny_Invoices2001Slovakia_Book1_1" xfId="4951"/>
    <cellStyle name="Dziesietny_Invoices2001Slovakia_Book1_1 2" xfId="4952"/>
    <cellStyle name="Dziesiętny_Invoices2001Slovakia_Book1_1 2" xfId="4953"/>
    <cellStyle name="Dziesietny_Invoices2001Slovakia_Book1_1 3" xfId="4954"/>
    <cellStyle name="Dziesiętny_Invoices2001Slovakia_Book1_1 3" xfId="4955"/>
    <cellStyle name="Dziesietny_Invoices2001Slovakia_Book1_1 4" xfId="4956"/>
    <cellStyle name="Dziesiętny_Invoices2001Slovakia_Book1_1 4" xfId="4957"/>
    <cellStyle name="Dziesietny_Invoices2001Slovakia_Book1_1 5" xfId="4958"/>
    <cellStyle name="Dziesiętny_Invoices2001Slovakia_Book1_1 5" xfId="4959"/>
    <cellStyle name="Dziesietny_Invoices2001Slovakia_Book1_1_Bao cao danh muc cac cong trinh tren dia ban huyen 4-2010" xfId="4960"/>
    <cellStyle name="Dziesiętny_Invoices2001Slovakia_Book1_1_Bao cao danh muc cac cong trinh tren dia ban huyen 4-2010" xfId="4961"/>
    <cellStyle name="Dziesietny_Invoices2001Slovakia_Book1_1_Bao cao danh muc cac cong trinh tren dia ban huyen 4-2010 2" xfId="4962"/>
    <cellStyle name="Dziesiętny_Invoices2001Slovakia_Book1_1_Bao cao danh muc cac cong trinh tren dia ban huyen 4-2010 2" xfId="4963"/>
    <cellStyle name="Dziesietny_Invoices2001Slovakia_Book1_1_bieu ke hoach dau thau" xfId="4964"/>
    <cellStyle name="Dziesiętny_Invoices2001Slovakia_Book1_1_bieu ke hoach dau thau" xfId="4965"/>
    <cellStyle name="Dziesietny_Invoices2001Slovakia_Book1_1_bieu ke hoach dau thau 2" xfId="4966"/>
    <cellStyle name="Dziesiętny_Invoices2001Slovakia_Book1_1_bieu ke hoach dau thau 2" xfId="4967"/>
    <cellStyle name="Dziesietny_Invoices2001Slovakia_Book1_1_bieu ke hoach dau thau 2 2" xfId="4968"/>
    <cellStyle name="Dziesiętny_Invoices2001Slovakia_Book1_1_bieu ke hoach dau thau 2 2" xfId="4969"/>
    <cellStyle name="Dziesietny_Invoices2001Slovakia_Book1_1_bieu ke hoach dau thau 3" xfId="4970"/>
    <cellStyle name="Dziesiętny_Invoices2001Slovakia_Book1_1_bieu ke hoach dau thau 3" xfId="4971"/>
    <cellStyle name="Dziesietny_Invoices2001Slovakia_Book1_1_bieu ke hoach dau thau 3 2" xfId="4972"/>
    <cellStyle name="Dziesiętny_Invoices2001Slovakia_Book1_1_bieu ke hoach dau thau 3 2" xfId="4973"/>
    <cellStyle name="Dziesietny_Invoices2001Slovakia_Book1_1_bieu ke hoach dau thau 4" xfId="4974"/>
    <cellStyle name="Dziesiętny_Invoices2001Slovakia_Book1_1_bieu ke hoach dau thau 4" xfId="4975"/>
    <cellStyle name="Dziesietny_Invoices2001Slovakia_Book1_1_bieu ke hoach dau thau 5" xfId="4976"/>
    <cellStyle name="Dziesiętny_Invoices2001Slovakia_Book1_1_bieu ke hoach dau thau 5" xfId="4977"/>
    <cellStyle name="Dziesietny_Invoices2001Slovakia_Book1_1_bieu ke hoach dau thau truong mam non SKH" xfId="4978"/>
    <cellStyle name="Dziesiętny_Invoices2001Slovakia_Book1_1_bieu ke hoach dau thau truong mam non SKH" xfId="4979"/>
    <cellStyle name="Dziesietny_Invoices2001Slovakia_Book1_1_bieu ke hoach dau thau truong mam non SKH 2" xfId="4980"/>
    <cellStyle name="Dziesiętny_Invoices2001Slovakia_Book1_1_bieu ke hoach dau thau truong mam non SKH 2" xfId="4981"/>
    <cellStyle name="Dziesietny_Invoices2001Slovakia_Book1_1_bieu ke hoach dau thau truong mam non SKH 2 2" xfId="4982"/>
    <cellStyle name="Dziesiętny_Invoices2001Slovakia_Book1_1_bieu ke hoach dau thau truong mam non SKH 2 2" xfId="4983"/>
    <cellStyle name="Dziesietny_Invoices2001Slovakia_Book1_1_bieu ke hoach dau thau truong mam non SKH 3" xfId="4984"/>
    <cellStyle name="Dziesiętny_Invoices2001Slovakia_Book1_1_bieu ke hoach dau thau truong mam non SKH 3" xfId="4985"/>
    <cellStyle name="Dziesietny_Invoices2001Slovakia_Book1_1_bieu ke hoach dau thau truong mam non SKH 3 2" xfId="4986"/>
    <cellStyle name="Dziesiętny_Invoices2001Slovakia_Book1_1_bieu ke hoach dau thau truong mam non SKH 3 2" xfId="4987"/>
    <cellStyle name="Dziesietny_Invoices2001Slovakia_Book1_1_bieu ke hoach dau thau truong mam non SKH 4" xfId="4988"/>
    <cellStyle name="Dziesiętny_Invoices2001Slovakia_Book1_1_bieu ke hoach dau thau truong mam non SKH 4" xfId="4989"/>
    <cellStyle name="Dziesietny_Invoices2001Slovakia_Book1_1_bieu ke hoach dau thau truong mam non SKH 5" xfId="4990"/>
    <cellStyle name="Dziesiętny_Invoices2001Slovakia_Book1_1_bieu ke hoach dau thau truong mam non SKH 5" xfId="4991"/>
    <cellStyle name="Dziesietny_Invoices2001Slovakia_Book1_1_bieu tong hop lai kh von 2011 gui phong TH-KTDN" xfId="4992"/>
    <cellStyle name="Dziesiętny_Invoices2001Slovakia_Book1_1_bieu tong hop lai kh von 2011 gui phong TH-KTDN" xfId="4993"/>
    <cellStyle name="Dziesietny_Invoices2001Slovakia_Book1_1_bieu tong hop lai kh von 2011 gui phong TH-KTDN 2" xfId="4994"/>
    <cellStyle name="Dziesiętny_Invoices2001Slovakia_Book1_1_bieu tong hop lai kh von 2011 gui phong TH-KTDN 2" xfId="4995"/>
    <cellStyle name="Dziesietny_Invoices2001Slovakia_Book1_1_bieu tong hop lai kh von 2011 gui phong TH-KTDN 2 2" xfId="4996"/>
    <cellStyle name="Dziesiętny_Invoices2001Slovakia_Book1_1_bieu tong hop lai kh von 2011 gui phong TH-KTDN 2 2" xfId="4997"/>
    <cellStyle name="Dziesietny_Invoices2001Slovakia_Book1_1_bieu tong hop lai kh von 2011 gui phong TH-KTDN 3" xfId="4998"/>
    <cellStyle name="Dziesiętny_Invoices2001Slovakia_Book1_1_bieu tong hop lai kh von 2011 gui phong TH-KTDN 3" xfId="4999"/>
    <cellStyle name="Dziesietny_Invoices2001Slovakia_Book1_1_bieu tong hop lai kh von 2011 gui phong TH-KTDN 3 2" xfId="5000"/>
    <cellStyle name="Dziesiętny_Invoices2001Slovakia_Book1_1_bieu tong hop lai kh von 2011 gui phong TH-KTDN 3 2" xfId="5001"/>
    <cellStyle name="Dziesietny_Invoices2001Slovakia_Book1_1_bieu tong hop lai kh von 2011 gui phong TH-KTDN 4" xfId="5002"/>
    <cellStyle name="Dziesiętny_Invoices2001Slovakia_Book1_1_bieu tong hop lai kh von 2011 gui phong TH-KTDN 4" xfId="5003"/>
    <cellStyle name="Dziesietny_Invoices2001Slovakia_Book1_1_bieu tong hop lai kh von 2011 gui phong TH-KTDN_BIEU KE HOACH  2015 (KTN 6.11 sua)" xfId="5004"/>
    <cellStyle name="Dziesiętny_Invoices2001Slovakia_Book1_1_bieu tong hop lai kh von 2011 gui phong TH-KTDN_BIEU KE HOACH  2015 (KTN 6.11 sua)" xfId="5005"/>
    <cellStyle name="Dziesietny_Invoices2001Slovakia_Book1_1_Book1" xfId="5006"/>
    <cellStyle name="Dziesiętny_Invoices2001Slovakia_Book1_1_Book1" xfId="5007"/>
    <cellStyle name="Dziesietny_Invoices2001Slovakia_Book1_1_Book1 2" xfId="5008"/>
    <cellStyle name="Dziesiętny_Invoices2001Slovakia_Book1_1_Book1 2" xfId="5009"/>
    <cellStyle name="Dziesietny_Invoices2001Slovakia_Book1_1_Book1_1" xfId="5010"/>
    <cellStyle name="Dziesiętny_Invoices2001Slovakia_Book1_1_Book1_1" xfId="5011"/>
    <cellStyle name="Dziesietny_Invoices2001Slovakia_Book1_1_Book1_1 2" xfId="5012"/>
    <cellStyle name="Dziesiętny_Invoices2001Slovakia_Book1_1_Book1_1 2" xfId="5013"/>
    <cellStyle name="Dziesietny_Invoices2001Slovakia_Book1_1_Book1_1 2 2" xfId="5014"/>
    <cellStyle name="Dziesiętny_Invoices2001Slovakia_Book1_1_Book1_1 2 2" xfId="5015"/>
    <cellStyle name="Dziesietny_Invoices2001Slovakia_Book1_1_Book1_1 3" xfId="5016"/>
    <cellStyle name="Dziesiętny_Invoices2001Slovakia_Book1_1_Book1_1 3" xfId="5017"/>
    <cellStyle name="Dziesietny_Invoices2001Slovakia_Book1_1_Book1_1 3 2" xfId="5018"/>
    <cellStyle name="Dziesiętny_Invoices2001Slovakia_Book1_1_Book1_1 3 2" xfId="5019"/>
    <cellStyle name="Dziesietny_Invoices2001Slovakia_Book1_1_Book1_1 4" xfId="5020"/>
    <cellStyle name="Dziesiętny_Invoices2001Slovakia_Book1_1_Book1_1 4" xfId="5021"/>
    <cellStyle name="Dziesietny_Invoices2001Slovakia_Book1_1_Book1_1 5" xfId="5022"/>
    <cellStyle name="Dziesiętny_Invoices2001Slovakia_Book1_1_Book1_1 5" xfId="5023"/>
    <cellStyle name="Dziesietny_Invoices2001Slovakia_Book1_1_Book1_1_DTTD chieng chan Tham lai 29-9-2009" xfId="5024"/>
    <cellStyle name="Dziesiętny_Invoices2001Slovakia_Book1_1_Book1_1_DTTD chieng chan Tham lai 29-9-2009" xfId="5025"/>
    <cellStyle name="Dziesietny_Invoices2001Slovakia_Book1_1_Book1_1_DTTD chieng chan Tham lai 29-9-2009 2" xfId="5026"/>
    <cellStyle name="Dziesiętny_Invoices2001Slovakia_Book1_1_Book1_1_DTTD chieng chan Tham lai 29-9-2009 2" xfId="5027"/>
    <cellStyle name="Dziesietny_Invoices2001Slovakia_Book1_1_Book1_1_DTTD chieng chan Tham lai 29-9-2009 2 2" xfId="5028"/>
    <cellStyle name="Dziesiętny_Invoices2001Slovakia_Book1_1_Book1_1_DTTD chieng chan Tham lai 29-9-2009 2 2" xfId="5029"/>
    <cellStyle name="Dziesietny_Invoices2001Slovakia_Book1_1_Book1_1_DTTD chieng chan Tham lai 29-9-2009 3" xfId="5030"/>
    <cellStyle name="Dziesiętny_Invoices2001Slovakia_Book1_1_Book1_1_DTTD chieng chan Tham lai 29-9-2009 3" xfId="5031"/>
    <cellStyle name="Dziesietny_Invoices2001Slovakia_Book1_1_Book1_1_DTTD chieng chan Tham lai 29-9-2009 3 2" xfId="5032"/>
    <cellStyle name="Dziesiętny_Invoices2001Slovakia_Book1_1_Book1_1_DTTD chieng chan Tham lai 29-9-2009 3 2" xfId="5033"/>
    <cellStyle name="Dziesietny_Invoices2001Slovakia_Book1_1_Book1_1_DTTD chieng chan Tham lai 29-9-2009 4" xfId="5034"/>
    <cellStyle name="Dziesiętny_Invoices2001Slovakia_Book1_1_Book1_1_DTTD chieng chan Tham lai 29-9-2009 4" xfId="5035"/>
    <cellStyle name="Dziesietny_Invoices2001Slovakia_Book1_1_Book1_1_DTTD chieng chan Tham lai 29-9-2009 5" xfId="5036"/>
    <cellStyle name="Dziesiętny_Invoices2001Slovakia_Book1_1_Book1_1_DTTD chieng chan Tham lai 29-9-2009 5" xfId="5037"/>
    <cellStyle name="Dziesietny_Invoices2001Slovakia_Book1_1_Book1_1_Ke hoach 2010 (theo doi 11-8-2010)" xfId="5038"/>
    <cellStyle name="Dziesiętny_Invoices2001Slovakia_Book1_1_Book1_1_Ke hoach 2010 (theo doi 11-8-2010)" xfId="5039"/>
    <cellStyle name="Dziesietny_Invoices2001Slovakia_Book1_1_Book1_1_Ke hoach 2010 (theo doi 11-8-2010) 2" xfId="5040"/>
    <cellStyle name="Dziesiętny_Invoices2001Slovakia_Book1_1_Book1_1_Ke hoach 2010 (theo doi 11-8-2010) 2" xfId="5041"/>
    <cellStyle name="Dziesietny_Invoices2001Slovakia_Book1_1_Book1_1_Ke hoach 2010 (theo doi 11-8-2010) 2 2" xfId="5042"/>
    <cellStyle name="Dziesiętny_Invoices2001Slovakia_Book1_1_Book1_1_Ke hoach 2010 (theo doi 11-8-2010) 2 2" xfId="5043"/>
    <cellStyle name="Dziesietny_Invoices2001Slovakia_Book1_1_Book1_1_Ke hoach 2010 (theo doi 11-8-2010) 3" xfId="5044"/>
    <cellStyle name="Dziesiętny_Invoices2001Slovakia_Book1_1_Book1_1_Ke hoach 2010 (theo doi 11-8-2010) 3" xfId="5045"/>
    <cellStyle name="Dziesietny_Invoices2001Slovakia_Book1_1_Book1_1_Ke hoach 2010 (theo doi 11-8-2010) 3 2" xfId="5046"/>
    <cellStyle name="Dziesiętny_Invoices2001Slovakia_Book1_1_Book1_1_Ke hoach 2010 (theo doi 11-8-2010) 3 2" xfId="5047"/>
    <cellStyle name="Dziesietny_Invoices2001Slovakia_Book1_1_Book1_1_Ke hoach 2010 (theo doi 11-8-2010) 4" xfId="5048"/>
    <cellStyle name="Dziesiętny_Invoices2001Slovakia_Book1_1_Book1_1_Ke hoach 2010 (theo doi 11-8-2010) 4" xfId="5049"/>
    <cellStyle name="Dziesietny_Invoices2001Slovakia_Book1_1_Book1_1_Ke hoach 2010 (theo doi 11-8-2010)_BIEU KE HOACH  2015 (KTN 6.11 sua)" xfId="5050"/>
    <cellStyle name="Dziesiętny_Invoices2001Slovakia_Book1_1_Book1_1_Ke hoach 2010 (theo doi 11-8-2010)_BIEU KE HOACH  2015 (KTN 6.11 sua)" xfId="5051"/>
    <cellStyle name="Dziesietny_Invoices2001Slovakia_Book1_1_Book1_1_ke hoach dau thau 30-6-2010" xfId="5052"/>
    <cellStyle name="Dziesiętny_Invoices2001Slovakia_Book1_1_Book1_1_ke hoach dau thau 30-6-2010" xfId="5053"/>
    <cellStyle name="Dziesietny_Invoices2001Slovakia_Book1_1_Book1_1_ke hoach dau thau 30-6-2010 2" xfId="5054"/>
    <cellStyle name="Dziesiętny_Invoices2001Slovakia_Book1_1_Book1_1_ke hoach dau thau 30-6-2010 2" xfId="5055"/>
    <cellStyle name="Dziesietny_Invoices2001Slovakia_Book1_1_Book1_1_ke hoach dau thau 30-6-2010 2 2" xfId="5056"/>
    <cellStyle name="Dziesiętny_Invoices2001Slovakia_Book1_1_Book1_1_ke hoach dau thau 30-6-2010 2 2" xfId="5057"/>
    <cellStyle name="Dziesietny_Invoices2001Slovakia_Book1_1_Book1_1_ke hoach dau thau 30-6-2010 3" xfId="5058"/>
    <cellStyle name="Dziesiętny_Invoices2001Slovakia_Book1_1_Book1_1_ke hoach dau thau 30-6-2010 3" xfId="5059"/>
    <cellStyle name="Dziesietny_Invoices2001Slovakia_Book1_1_Book1_1_ke hoach dau thau 30-6-2010 3 2" xfId="5060"/>
    <cellStyle name="Dziesiętny_Invoices2001Slovakia_Book1_1_Book1_1_ke hoach dau thau 30-6-2010 3 2" xfId="5061"/>
    <cellStyle name="Dziesietny_Invoices2001Slovakia_Book1_1_Book1_1_ke hoach dau thau 30-6-2010 4" xfId="5062"/>
    <cellStyle name="Dziesiętny_Invoices2001Slovakia_Book1_1_Book1_1_ke hoach dau thau 30-6-2010 4" xfId="5063"/>
    <cellStyle name="Dziesietny_Invoices2001Slovakia_Book1_1_Book1_1_ke hoach dau thau 30-6-2010_BIEU KE HOACH  2015 (KTN 6.11 sua)" xfId="5064"/>
    <cellStyle name="Dziesiętny_Invoices2001Slovakia_Book1_1_Book1_1_ke hoach dau thau 30-6-2010_BIEU KE HOACH  2015 (KTN 6.11 sua)" xfId="5065"/>
    <cellStyle name="Dziesietny_Invoices2001Slovakia_Book1_1_Book1_2" xfId="5066"/>
    <cellStyle name="Dziesiętny_Invoices2001Slovakia_Book1_1_Book1_2" xfId="5067"/>
    <cellStyle name="Dziesietny_Invoices2001Slovakia_Book1_1_Book1_2 2" xfId="5068"/>
    <cellStyle name="Dziesiętny_Invoices2001Slovakia_Book1_1_Book1_2 2" xfId="5069"/>
    <cellStyle name="Dziesietny_Invoices2001Slovakia_Book1_1_Book1_2_ke hoach dau thau 30-6-2010" xfId="5070"/>
    <cellStyle name="Dziesiętny_Invoices2001Slovakia_Book1_1_Book1_2_ke hoach dau thau 30-6-2010" xfId="5071"/>
    <cellStyle name="Dziesietny_Invoices2001Slovakia_Book1_1_Book1_2_ke hoach dau thau 30-6-2010 2" xfId="5072"/>
    <cellStyle name="Dziesiętny_Invoices2001Slovakia_Book1_1_Book1_2_ke hoach dau thau 30-6-2010 2" xfId="5073"/>
    <cellStyle name="Dziesietny_Invoices2001Slovakia_Book1_1_Book1_2_ke hoach dau thau 30-6-2010 2 2" xfId="5074"/>
    <cellStyle name="Dziesiętny_Invoices2001Slovakia_Book1_1_Book1_2_ke hoach dau thau 30-6-2010 2 2" xfId="5075"/>
    <cellStyle name="Dziesietny_Invoices2001Slovakia_Book1_1_Book1_2_ke hoach dau thau 30-6-2010 3" xfId="5076"/>
    <cellStyle name="Dziesiętny_Invoices2001Slovakia_Book1_1_Book1_2_ke hoach dau thau 30-6-2010 3" xfId="5077"/>
    <cellStyle name="Dziesietny_Invoices2001Slovakia_Book1_1_Book1_2_ke hoach dau thau 30-6-2010 3 2" xfId="5078"/>
    <cellStyle name="Dziesiętny_Invoices2001Slovakia_Book1_1_Book1_2_ke hoach dau thau 30-6-2010 3 2" xfId="5079"/>
    <cellStyle name="Dziesietny_Invoices2001Slovakia_Book1_1_Book1_2_ke hoach dau thau 30-6-2010 4" xfId="5080"/>
    <cellStyle name="Dziesiętny_Invoices2001Slovakia_Book1_1_Book1_2_ke hoach dau thau 30-6-2010 4" xfId="5081"/>
    <cellStyle name="Dziesietny_Invoices2001Slovakia_Book1_1_Book1_2_ke hoach dau thau 30-6-2010 5" xfId="5082"/>
    <cellStyle name="Dziesiętny_Invoices2001Slovakia_Book1_1_Book1_2_ke hoach dau thau 30-6-2010 5" xfId="5083"/>
    <cellStyle name="Dziesietny_Invoices2001Slovakia_Book1_1_Book1_3" xfId="5084"/>
    <cellStyle name="Dziesiętny_Invoices2001Slovakia_Book1_1_Book1_3" xfId="5085"/>
    <cellStyle name="Dziesietny_Invoices2001Slovakia_Book1_1_Book1_3 2" xfId="5086"/>
    <cellStyle name="Dziesiętny_Invoices2001Slovakia_Book1_1_Book1_3 2" xfId="5087"/>
    <cellStyle name="Dziesietny_Invoices2001Slovakia_Book1_1_Book1_Bao cao danh muc cac cong trinh tren dia ban huyen 4-2010" xfId="5088"/>
    <cellStyle name="Dziesiętny_Invoices2001Slovakia_Book1_1_Book1_Bao cao danh muc cac cong trinh tren dia ban huyen 4-2010" xfId="5089"/>
    <cellStyle name="Dziesietny_Invoices2001Slovakia_Book1_1_Book1_Bao cao danh muc cac cong trinh tren dia ban huyen 4-2010 2" xfId="5090"/>
    <cellStyle name="Dziesiętny_Invoices2001Slovakia_Book1_1_Book1_Bao cao danh muc cac cong trinh tren dia ban huyen 4-2010 2" xfId="5091"/>
    <cellStyle name="Dziesietny_Invoices2001Slovakia_Book1_1_Book1_bieu ke hoach dau thau" xfId="5092"/>
    <cellStyle name="Dziesiętny_Invoices2001Slovakia_Book1_1_Book1_bieu ke hoach dau thau" xfId="5093"/>
    <cellStyle name="Dziesietny_Invoices2001Slovakia_Book1_1_Book1_bieu ke hoach dau thau 2" xfId="5094"/>
    <cellStyle name="Dziesiętny_Invoices2001Slovakia_Book1_1_Book1_bieu ke hoach dau thau 2" xfId="5095"/>
    <cellStyle name="Dziesietny_Invoices2001Slovakia_Book1_1_Book1_bieu ke hoach dau thau 2 2" xfId="5096"/>
    <cellStyle name="Dziesiętny_Invoices2001Slovakia_Book1_1_Book1_bieu ke hoach dau thau 2 2" xfId="5097"/>
    <cellStyle name="Dziesietny_Invoices2001Slovakia_Book1_1_Book1_bieu ke hoach dau thau 3" xfId="5098"/>
    <cellStyle name="Dziesiętny_Invoices2001Slovakia_Book1_1_Book1_bieu ke hoach dau thau 3" xfId="5099"/>
    <cellStyle name="Dziesietny_Invoices2001Slovakia_Book1_1_Book1_bieu ke hoach dau thau 3 2" xfId="5100"/>
    <cellStyle name="Dziesiętny_Invoices2001Slovakia_Book1_1_Book1_bieu ke hoach dau thau 3 2" xfId="5101"/>
    <cellStyle name="Dziesietny_Invoices2001Slovakia_Book1_1_Book1_bieu ke hoach dau thau 4" xfId="5102"/>
    <cellStyle name="Dziesiętny_Invoices2001Slovakia_Book1_1_Book1_bieu ke hoach dau thau 4" xfId="5103"/>
    <cellStyle name="Dziesietny_Invoices2001Slovakia_Book1_1_Book1_bieu ke hoach dau thau truong mam non SKH" xfId="5104"/>
    <cellStyle name="Dziesiętny_Invoices2001Slovakia_Book1_1_Book1_bieu ke hoach dau thau truong mam non SKH" xfId="5105"/>
    <cellStyle name="Dziesietny_Invoices2001Slovakia_Book1_1_Book1_bieu ke hoach dau thau truong mam non SKH 2" xfId="5106"/>
    <cellStyle name="Dziesiętny_Invoices2001Slovakia_Book1_1_Book1_bieu ke hoach dau thau truong mam non SKH 2" xfId="5107"/>
    <cellStyle name="Dziesietny_Invoices2001Slovakia_Book1_1_Book1_bieu ke hoach dau thau truong mam non SKH 2 2" xfId="5108"/>
    <cellStyle name="Dziesiętny_Invoices2001Slovakia_Book1_1_Book1_bieu ke hoach dau thau truong mam non SKH 2 2" xfId="5109"/>
    <cellStyle name="Dziesietny_Invoices2001Slovakia_Book1_1_Book1_bieu ke hoach dau thau truong mam non SKH 3" xfId="5110"/>
    <cellStyle name="Dziesiętny_Invoices2001Slovakia_Book1_1_Book1_bieu ke hoach dau thau truong mam non SKH 3" xfId="5111"/>
    <cellStyle name="Dziesietny_Invoices2001Slovakia_Book1_1_Book1_bieu ke hoach dau thau truong mam non SKH 3 2" xfId="5112"/>
    <cellStyle name="Dziesiętny_Invoices2001Slovakia_Book1_1_Book1_bieu ke hoach dau thau truong mam non SKH 3 2" xfId="5113"/>
    <cellStyle name="Dziesietny_Invoices2001Slovakia_Book1_1_Book1_bieu ke hoach dau thau truong mam non SKH 4" xfId="5114"/>
    <cellStyle name="Dziesiętny_Invoices2001Slovakia_Book1_1_Book1_bieu ke hoach dau thau truong mam non SKH 4" xfId="5115"/>
    <cellStyle name="Dziesietny_Invoices2001Slovakia_Book1_1_Book1_bieu tong hop lai kh von 2011 gui phong TH-KTDN" xfId="5116"/>
    <cellStyle name="Dziesiętny_Invoices2001Slovakia_Book1_1_Book1_bieu tong hop lai kh von 2011 gui phong TH-KTDN" xfId="5117"/>
    <cellStyle name="Dziesietny_Invoices2001Slovakia_Book1_1_Book1_bieu tong hop lai kh von 2011 gui phong TH-KTDN 2" xfId="5118"/>
    <cellStyle name="Dziesiętny_Invoices2001Slovakia_Book1_1_Book1_bieu tong hop lai kh von 2011 gui phong TH-KTDN 2" xfId="5119"/>
    <cellStyle name="Dziesietny_Invoices2001Slovakia_Book1_1_Book1_bieu tong hop lai kh von 2011 gui phong TH-KTDN 2 2" xfId="5120"/>
    <cellStyle name="Dziesiętny_Invoices2001Slovakia_Book1_1_Book1_bieu tong hop lai kh von 2011 gui phong TH-KTDN 2 2" xfId="5121"/>
    <cellStyle name="Dziesietny_Invoices2001Slovakia_Book1_1_Book1_bieu tong hop lai kh von 2011 gui phong TH-KTDN 3" xfId="5122"/>
    <cellStyle name="Dziesiętny_Invoices2001Slovakia_Book1_1_Book1_bieu tong hop lai kh von 2011 gui phong TH-KTDN 3" xfId="5123"/>
    <cellStyle name="Dziesietny_Invoices2001Slovakia_Book1_1_Book1_bieu tong hop lai kh von 2011 gui phong TH-KTDN 3 2" xfId="5124"/>
    <cellStyle name="Dziesiętny_Invoices2001Slovakia_Book1_1_Book1_bieu tong hop lai kh von 2011 gui phong TH-KTDN 3 2" xfId="5125"/>
    <cellStyle name="Dziesietny_Invoices2001Slovakia_Book1_1_Book1_bieu tong hop lai kh von 2011 gui phong TH-KTDN 4" xfId="5126"/>
    <cellStyle name="Dziesiętny_Invoices2001Slovakia_Book1_1_Book1_bieu tong hop lai kh von 2011 gui phong TH-KTDN 4" xfId="5127"/>
    <cellStyle name="Dziesietny_Invoices2001Slovakia_Book1_1_Book1_bieu tong hop lai kh von 2011 gui phong TH-KTDN_BIEU KE HOACH  2015 (KTN 6.11 sua)" xfId="5128"/>
    <cellStyle name="Dziesiętny_Invoices2001Slovakia_Book1_1_Book1_bieu tong hop lai kh von 2011 gui phong TH-KTDN_BIEU KE HOACH  2015 (KTN 6.11 sua)" xfId="5129"/>
    <cellStyle name="Dziesietny_Invoices2001Slovakia_Book1_1_Book1_Book1" xfId="5130"/>
    <cellStyle name="Dziesiętny_Invoices2001Slovakia_Book1_1_Book1_Book1" xfId="5131"/>
    <cellStyle name="Dziesietny_Invoices2001Slovakia_Book1_1_Book1_Book1 2" xfId="5132"/>
    <cellStyle name="Dziesiętny_Invoices2001Slovakia_Book1_1_Book1_Book1 2" xfId="5133"/>
    <cellStyle name="Dziesietny_Invoices2001Slovakia_Book1_1_Book1_Book1 2 2" xfId="5134"/>
    <cellStyle name="Dziesiętny_Invoices2001Slovakia_Book1_1_Book1_Book1 2 2" xfId="5135"/>
    <cellStyle name="Dziesietny_Invoices2001Slovakia_Book1_1_Book1_Book1 3" xfId="5136"/>
    <cellStyle name="Dziesiętny_Invoices2001Slovakia_Book1_1_Book1_Book1 3" xfId="5137"/>
    <cellStyle name="Dziesietny_Invoices2001Slovakia_Book1_1_Book1_Book1 3 2" xfId="5138"/>
    <cellStyle name="Dziesiętny_Invoices2001Slovakia_Book1_1_Book1_Book1 3 2" xfId="5139"/>
    <cellStyle name="Dziesietny_Invoices2001Slovakia_Book1_1_Book1_Book1 4" xfId="5140"/>
    <cellStyle name="Dziesiętny_Invoices2001Slovakia_Book1_1_Book1_Book1 4" xfId="5141"/>
    <cellStyle name="Dziesietny_Invoices2001Slovakia_Book1_1_Book1_Book1_1" xfId="5142"/>
    <cellStyle name="Dziesiętny_Invoices2001Slovakia_Book1_1_Book1_Book1_1" xfId="5143"/>
    <cellStyle name="Dziesietny_Invoices2001Slovakia_Book1_1_Book1_Book1_1 2" xfId="5144"/>
    <cellStyle name="Dziesiętny_Invoices2001Slovakia_Book1_1_Book1_Book1_1 2" xfId="5145"/>
    <cellStyle name="Dziesietny_Invoices2001Slovakia_Book1_1_Book1_Book1_1 2 2" xfId="5146"/>
    <cellStyle name="Dziesiętny_Invoices2001Slovakia_Book1_1_Book1_Book1_1 2 2" xfId="5147"/>
    <cellStyle name="Dziesietny_Invoices2001Slovakia_Book1_1_Book1_Book1_1 3" xfId="5148"/>
    <cellStyle name="Dziesiętny_Invoices2001Slovakia_Book1_1_Book1_Book1_1 3" xfId="5149"/>
    <cellStyle name="Dziesietny_Invoices2001Slovakia_Book1_1_Book1_Book1_1 3 2" xfId="5150"/>
    <cellStyle name="Dziesiętny_Invoices2001Slovakia_Book1_1_Book1_Book1_1 3 2" xfId="5151"/>
    <cellStyle name="Dziesietny_Invoices2001Slovakia_Book1_1_Book1_Book1_1 4" xfId="5152"/>
    <cellStyle name="Dziesiętny_Invoices2001Slovakia_Book1_1_Book1_Book1_1 4" xfId="5153"/>
    <cellStyle name="Dziesietny_Invoices2001Slovakia_Book1_1_Book1_Book1_DTTD chieng chan Tham lai 29-9-2009" xfId="5154"/>
    <cellStyle name="Dziesiętny_Invoices2001Slovakia_Book1_1_Book1_Book1_DTTD chieng chan Tham lai 29-9-2009" xfId="5155"/>
    <cellStyle name="Dziesietny_Invoices2001Slovakia_Book1_1_Book1_Book1_DTTD chieng chan Tham lai 29-9-2009 2" xfId="5156"/>
    <cellStyle name="Dziesiętny_Invoices2001Slovakia_Book1_1_Book1_Book1_DTTD chieng chan Tham lai 29-9-2009 2" xfId="5157"/>
    <cellStyle name="Dziesietny_Invoices2001Slovakia_Book1_1_Book1_Book1_DTTD chieng chan Tham lai 29-9-2009 2 2" xfId="5158"/>
    <cellStyle name="Dziesiętny_Invoices2001Slovakia_Book1_1_Book1_Book1_DTTD chieng chan Tham lai 29-9-2009 2 2" xfId="5159"/>
    <cellStyle name="Dziesietny_Invoices2001Slovakia_Book1_1_Book1_Book1_DTTD chieng chan Tham lai 29-9-2009 3" xfId="5160"/>
    <cellStyle name="Dziesiętny_Invoices2001Slovakia_Book1_1_Book1_Book1_DTTD chieng chan Tham lai 29-9-2009 3" xfId="5161"/>
    <cellStyle name="Dziesietny_Invoices2001Slovakia_Book1_1_Book1_Book1_DTTD chieng chan Tham lai 29-9-2009 3 2" xfId="5162"/>
    <cellStyle name="Dziesiętny_Invoices2001Slovakia_Book1_1_Book1_Book1_DTTD chieng chan Tham lai 29-9-2009 3 2" xfId="5163"/>
    <cellStyle name="Dziesietny_Invoices2001Slovakia_Book1_1_Book1_Book1_DTTD chieng chan Tham lai 29-9-2009 4" xfId="5164"/>
    <cellStyle name="Dziesiętny_Invoices2001Slovakia_Book1_1_Book1_Book1_DTTD chieng chan Tham lai 29-9-2009 4" xfId="5165"/>
    <cellStyle name="Dziesietny_Invoices2001Slovakia_Book1_1_Book1_Book1_Ke hoach 2010 (theo doi 11-8-2010)" xfId="5166"/>
    <cellStyle name="Dziesiętny_Invoices2001Slovakia_Book1_1_Book1_Book1_Ke hoach 2010 (theo doi 11-8-2010)" xfId="5167"/>
    <cellStyle name="Dziesietny_Invoices2001Slovakia_Book1_1_Book1_Book1_Ke hoach 2010 (theo doi 11-8-2010) 2" xfId="5168"/>
    <cellStyle name="Dziesiętny_Invoices2001Slovakia_Book1_1_Book1_Book1_Ke hoach 2010 (theo doi 11-8-2010) 2" xfId="5169"/>
    <cellStyle name="Dziesietny_Invoices2001Slovakia_Book1_1_Book1_Book1_Ke hoach 2010 (theo doi 11-8-2010) 2 2" xfId="5170"/>
    <cellStyle name="Dziesiętny_Invoices2001Slovakia_Book1_1_Book1_Book1_Ke hoach 2010 (theo doi 11-8-2010) 2 2" xfId="5171"/>
    <cellStyle name="Dziesietny_Invoices2001Slovakia_Book1_1_Book1_Book1_Ke hoach 2010 (theo doi 11-8-2010) 3" xfId="5172"/>
    <cellStyle name="Dziesiętny_Invoices2001Slovakia_Book1_1_Book1_Book1_Ke hoach 2010 (theo doi 11-8-2010) 3" xfId="5173"/>
    <cellStyle name="Dziesietny_Invoices2001Slovakia_Book1_1_Book1_Book1_Ke hoach 2010 (theo doi 11-8-2010) 3 2" xfId="5174"/>
    <cellStyle name="Dziesiętny_Invoices2001Slovakia_Book1_1_Book1_Book1_Ke hoach 2010 (theo doi 11-8-2010) 3 2" xfId="5175"/>
    <cellStyle name="Dziesietny_Invoices2001Slovakia_Book1_1_Book1_Book1_Ke hoach 2010 (theo doi 11-8-2010) 4" xfId="5176"/>
    <cellStyle name="Dziesiętny_Invoices2001Slovakia_Book1_1_Book1_Book1_Ke hoach 2010 (theo doi 11-8-2010) 4" xfId="5177"/>
    <cellStyle name="Dziesietny_Invoices2001Slovakia_Book1_1_Book1_Book1_Ke hoach 2010 (theo doi 11-8-2010)_BIEU KE HOACH  2015 (KTN 6.11 sua)" xfId="5178"/>
    <cellStyle name="Dziesiętny_Invoices2001Slovakia_Book1_1_Book1_Book1_Ke hoach 2010 (theo doi 11-8-2010)_BIEU KE HOACH  2015 (KTN 6.11 sua)" xfId="5179"/>
    <cellStyle name="Dziesietny_Invoices2001Slovakia_Book1_1_Book1_Book1_ke hoach dau thau 30-6-2010" xfId="5180"/>
    <cellStyle name="Dziesiętny_Invoices2001Slovakia_Book1_1_Book1_Book1_ke hoach dau thau 30-6-2010" xfId="5181"/>
    <cellStyle name="Dziesietny_Invoices2001Slovakia_Book1_1_Book1_Book1_ke hoach dau thau 30-6-2010 2" xfId="5182"/>
    <cellStyle name="Dziesiętny_Invoices2001Slovakia_Book1_1_Book1_Book1_ke hoach dau thau 30-6-2010 2" xfId="5183"/>
    <cellStyle name="Dziesietny_Invoices2001Slovakia_Book1_1_Book1_Book1_ke hoach dau thau 30-6-2010 2 2" xfId="5184"/>
    <cellStyle name="Dziesiętny_Invoices2001Slovakia_Book1_1_Book1_Book1_ke hoach dau thau 30-6-2010 2 2" xfId="5185"/>
    <cellStyle name="Dziesietny_Invoices2001Slovakia_Book1_1_Book1_Book1_ke hoach dau thau 30-6-2010 3" xfId="5186"/>
    <cellStyle name="Dziesiętny_Invoices2001Slovakia_Book1_1_Book1_Book1_ke hoach dau thau 30-6-2010 3" xfId="5187"/>
    <cellStyle name="Dziesietny_Invoices2001Slovakia_Book1_1_Book1_Book1_ke hoach dau thau 30-6-2010 3 2" xfId="5188"/>
    <cellStyle name="Dziesiętny_Invoices2001Slovakia_Book1_1_Book1_Book1_ke hoach dau thau 30-6-2010 3 2" xfId="5189"/>
    <cellStyle name="Dziesietny_Invoices2001Slovakia_Book1_1_Book1_Book1_ke hoach dau thau 30-6-2010 4" xfId="5190"/>
    <cellStyle name="Dziesiętny_Invoices2001Slovakia_Book1_1_Book1_Book1_ke hoach dau thau 30-6-2010 4" xfId="5191"/>
    <cellStyle name="Dziesietny_Invoices2001Slovakia_Book1_1_Book1_Book1_ke hoach dau thau 30-6-2010_BIEU KE HOACH  2015 (KTN 6.11 sua)" xfId="5192"/>
    <cellStyle name="Dziesiętny_Invoices2001Slovakia_Book1_1_Book1_Book1_ke hoach dau thau 30-6-2010_BIEU KE HOACH  2015 (KTN 6.11 sua)" xfId="5193"/>
    <cellStyle name="Dziesietny_Invoices2001Slovakia_Book1_1_Book1_Copy of KH PHAN BO VON ĐỐI ỨNG NAM 2011 (30 TY phuong án gop WB)" xfId="5194"/>
    <cellStyle name="Dziesiętny_Invoices2001Slovakia_Book1_1_Book1_Copy of KH PHAN BO VON ĐỐI ỨNG NAM 2011 (30 TY phuong án gop WB)" xfId="5195"/>
    <cellStyle name="Dziesietny_Invoices2001Slovakia_Book1_1_Book1_Copy of KH PHAN BO VON ĐỐI ỨNG NAM 2011 (30 TY phuong án gop WB) 2" xfId="5196"/>
    <cellStyle name="Dziesiętny_Invoices2001Slovakia_Book1_1_Book1_Copy of KH PHAN BO VON ĐỐI ỨNG NAM 2011 (30 TY phuong án gop WB) 2" xfId="5197"/>
    <cellStyle name="Dziesietny_Invoices2001Slovakia_Book1_1_Book1_Copy of KH PHAN BO VON ĐỐI ỨNG NAM 2011 (30 TY phuong án gop WB) 2 2" xfId="5198"/>
    <cellStyle name="Dziesiętny_Invoices2001Slovakia_Book1_1_Book1_Copy of KH PHAN BO VON ĐỐI ỨNG NAM 2011 (30 TY phuong án gop WB) 2 2" xfId="5199"/>
    <cellStyle name="Dziesietny_Invoices2001Slovakia_Book1_1_Book1_Copy of KH PHAN BO VON ĐỐI ỨNG NAM 2011 (30 TY phuong án gop WB) 3" xfId="5200"/>
    <cellStyle name="Dziesiętny_Invoices2001Slovakia_Book1_1_Book1_Copy of KH PHAN BO VON ĐỐI ỨNG NAM 2011 (30 TY phuong án gop WB) 3" xfId="5201"/>
    <cellStyle name="Dziesietny_Invoices2001Slovakia_Book1_1_Book1_Copy of KH PHAN BO VON ĐỐI ỨNG NAM 2011 (30 TY phuong án gop WB) 3 2" xfId="5202"/>
    <cellStyle name="Dziesiętny_Invoices2001Slovakia_Book1_1_Book1_Copy of KH PHAN BO VON ĐỐI ỨNG NAM 2011 (30 TY phuong án gop WB) 3 2" xfId="5203"/>
    <cellStyle name="Dziesietny_Invoices2001Slovakia_Book1_1_Book1_Copy of KH PHAN BO VON ĐỐI ỨNG NAM 2011 (30 TY phuong án gop WB) 4" xfId="5204"/>
    <cellStyle name="Dziesiętny_Invoices2001Slovakia_Book1_1_Book1_Copy of KH PHAN BO VON ĐỐI ỨNG NAM 2011 (30 TY phuong án gop WB) 4" xfId="5205"/>
    <cellStyle name="Dziesietny_Invoices2001Slovakia_Book1_1_Book1_Copy of KH PHAN BO VON ĐỐI ỨNG NAM 2011 (30 TY phuong án gop WB)_BIEU KE HOACH  2015 (KTN 6.11 sua)" xfId="5206"/>
    <cellStyle name="Dziesiętny_Invoices2001Slovakia_Book1_1_Book1_Copy of KH PHAN BO VON ĐỐI ỨNG NAM 2011 (30 TY phuong án gop WB)_BIEU KE HOACH  2015 (KTN 6.11 sua)" xfId="5207"/>
    <cellStyle name="Dziesietny_Invoices2001Slovakia_Book1_1_Book1_DTTD chieng chan Tham lai 29-9-2009" xfId="5208"/>
    <cellStyle name="Dziesiętny_Invoices2001Slovakia_Book1_1_Book1_DTTD chieng chan Tham lai 29-9-2009" xfId="5209"/>
    <cellStyle name="Dziesietny_Invoices2001Slovakia_Book1_1_Book1_DTTD chieng chan Tham lai 29-9-2009 2" xfId="5210"/>
    <cellStyle name="Dziesiętny_Invoices2001Slovakia_Book1_1_Book1_DTTD chieng chan Tham lai 29-9-2009 2" xfId="5211"/>
    <cellStyle name="Dziesietny_Invoices2001Slovakia_Book1_1_Book1_DTTD chieng chan Tham lai 29-9-2009 2 2" xfId="5212"/>
    <cellStyle name="Dziesiętny_Invoices2001Slovakia_Book1_1_Book1_DTTD chieng chan Tham lai 29-9-2009 2 2" xfId="5213"/>
    <cellStyle name="Dziesietny_Invoices2001Slovakia_Book1_1_Book1_DTTD chieng chan Tham lai 29-9-2009 3" xfId="5214"/>
    <cellStyle name="Dziesiętny_Invoices2001Slovakia_Book1_1_Book1_DTTD chieng chan Tham lai 29-9-2009 3" xfId="5215"/>
    <cellStyle name="Dziesietny_Invoices2001Slovakia_Book1_1_Book1_DTTD chieng chan Tham lai 29-9-2009 3 2" xfId="5216"/>
    <cellStyle name="Dziesiętny_Invoices2001Slovakia_Book1_1_Book1_DTTD chieng chan Tham lai 29-9-2009 3 2" xfId="5217"/>
    <cellStyle name="Dziesietny_Invoices2001Slovakia_Book1_1_Book1_DTTD chieng chan Tham lai 29-9-2009 4" xfId="5218"/>
    <cellStyle name="Dziesiętny_Invoices2001Slovakia_Book1_1_Book1_DTTD chieng chan Tham lai 29-9-2009 4" xfId="5219"/>
    <cellStyle name="Dziesietny_Invoices2001Slovakia_Book1_1_Book1_DTTD chieng chan Tham lai 29-9-2009_BIEU KE HOACH  2015 (KTN 6.11 sua)" xfId="5220"/>
    <cellStyle name="Dziesiętny_Invoices2001Slovakia_Book1_1_Book1_DTTD chieng chan Tham lai 29-9-2009_BIEU KE HOACH  2015 (KTN 6.11 sua)" xfId="5221"/>
    <cellStyle name="Dziesietny_Invoices2001Slovakia_Book1_1_Book1_Du toan nuoc San Thang (GD2)" xfId="5222"/>
    <cellStyle name="Dziesiętny_Invoices2001Slovakia_Book1_1_Book1_Du toan nuoc San Thang (GD2)" xfId="5223"/>
    <cellStyle name="Dziesietny_Invoices2001Slovakia_Book1_1_Book1_Du toan nuoc San Thang (GD2) 2" xfId="5224"/>
    <cellStyle name="Dziesiętny_Invoices2001Slovakia_Book1_1_Book1_Du toan nuoc San Thang (GD2) 2" xfId="5225"/>
    <cellStyle name="Dziesietny_Invoices2001Slovakia_Book1_1_Book1_Du toan nuoc San Thang (GD2) 2 2" xfId="5226"/>
    <cellStyle name="Dziesiętny_Invoices2001Slovakia_Book1_1_Book1_Du toan nuoc San Thang (GD2) 2 2" xfId="5227"/>
    <cellStyle name="Dziesietny_Invoices2001Slovakia_Book1_1_Book1_Du toan nuoc San Thang (GD2) 3" xfId="5228"/>
    <cellStyle name="Dziesiętny_Invoices2001Slovakia_Book1_1_Book1_Du toan nuoc San Thang (GD2) 3" xfId="5229"/>
    <cellStyle name="Dziesietny_Invoices2001Slovakia_Book1_1_Book1_Du toan nuoc San Thang (GD2) 3 2" xfId="5230"/>
    <cellStyle name="Dziesiętny_Invoices2001Slovakia_Book1_1_Book1_Du toan nuoc San Thang (GD2) 3 2" xfId="5231"/>
    <cellStyle name="Dziesietny_Invoices2001Slovakia_Book1_1_Book1_Du toan nuoc San Thang (GD2) 4" xfId="5232"/>
    <cellStyle name="Dziesiętny_Invoices2001Slovakia_Book1_1_Book1_Du toan nuoc San Thang (GD2) 4" xfId="5233"/>
    <cellStyle name="Dziesietny_Invoices2001Slovakia_Book1_1_Book1_Ke hoach 2010 (theo doi 11-8-2010)" xfId="5234"/>
    <cellStyle name="Dziesiętny_Invoices2001Slovakia_Book1_1_Book1_Ke hoach 2010 (theo doi 11-8-2010)" xfId="5235"/>
    <cellStyle name="Dziesietny_Invoices2001Slovakia_Book1_1_Book1_Ke hoach 2010 (theo doi 11-8-2010) 2" xfId="5236"/>
    <cellStyle name="Dziesiętny_Invoices2001Slovakia_Book1_1_Book1_Ke hoach 2010 (theo doi 11-8-2010) 2" xfId="5237"/>
    <cellStyle name="Dziesietny_Invoices2001Slovakia_Book1_1_Book1_Ke hoach 2010 (theo doi 11-8-2010) 2 2" xfId="5238"/>
    <cellStyle name="Dziesiętny_Invoices2001Slovakia_Book1_1_Book1_Ke hoach 2010 (theo doi 11-8-2010) 2 2" xfId="5239"/>
    <cellStyle name="Dziesietny_Invoices2001Slovakia_Book1_1_Book1_Ke hoach 2010 (theo doi 11-8-2010) 3" xfId="5240"/>
    <cellStyle name="Dziesiętny_Invoices2001Slovakia_Book1_1_Book1_Ke hoach 2010 (theo doi 11-8-2010) 3" xfId="5241"/>
    <cellStyle name="Dziesietny_Invoices2001Slovakia_Book1_1_Book1_Ke hoach 2010 (theo doi 11-8-2010) 3 2" xfId="5242"/>
    <cellStyle name="Dziesiętny_Invoices2001Slovakia_Book1_1_Book1_Ke hoach 2010 (theo doi 11-8-2010) 3 2" xfId="5243"/>
    <cellStyle name="Dziesietny_Invoices2001Slovakia_Book1_1_Book1_Ke hoach 2010 (theo doi 11-8-2010) 4" xfId="5244"/>
    <cellStyle name="Dziesiętny_Invoices2001Slovakia_Book1_1_Book1_Ke hoach 2010 (theo doi 11-8-2010) 4" xfId="5245"/>
    <cellStyle name="Dziesietny_Invoices2001Slovakia_Book1_1_Book1_ke hoach dau thau 30-6-2010" xfId="5246"/>
    <cellStyle name="Dziesiętny_Invoices2001Slovakia_Book1_1_Book1_ke hoach dau thau 30-6-2010" xfId="5247"/>
    <cellStyle name="Dziesietny_Invoices2001Slovakia_Book1_1_Book1_ke hoach dau thau 30-6-2010 2" xfId="5248"/>
    <cellStyle name="Dziesiętny_Invoices2001Slovakia_Book1_1_Book1_ke hoach dau thau 30-6-2010 2" xfId="5249"/>
    <cellStyle name="Dziesietny_Invoices2001Slovakia_Book1_1_Book1_ke hoach dau thau 30-6-2010 2 2" xfId="5250"/>
    <cellStyle name="Dziesiętny_Invoices2001Slovakia_Book1_1_Book1_ke hoach dau thau 30-6-2010 2 2" xfId="5251"/>
    <cellStyle name="Dziesietny_Invoices2001Slovakia_Book1_1_Book1_ke hoach dau thau 30-6-2010 3" xfId="5252"/>
    <cellStyle name="Dziesiętny_Invoices2001Slovakia_Book1_1_Book1_ke hoach dau thau 30-6-2010 3" xfId="5253"/>
    <cellStyle name="Dziesietny_Invoices2001Slovakia_Book1_1_Book1_ke hoach dau thau 30-6-2010 3 2" xfId="5254"/>
    <cellStyle name="Dziesiętny_Invoices2001Slovakia_Book1_1_Book1_ke hoach dau thau 30-6-2010 3 2" xfId="5255"/>
    <cellStyle name="Dziesietny_Invoices2001Slovakia_Book1_1_Book1_ke hoach dau thau 30-6-2010 4" xfId="5256"/>
    <cellStyle name="Dziesiętny_Invoices2001Slovakia_Book1_1_Book1_ke hoach dau thau 30-6-2010 4" xfId="5257"/>
    <cellStyle name="Dziesietny_Invoices2001Slovakia_Book1_1_Book1_KH Von 2012 gui BKH 1" xfId="5258"/>
    <cellStyle name="Dziesiętny_Invoices2001Slovakia_Book1_1_Book1_KH Von 2012 gui BKH 1" xfId="5259"/>
    <cellStyle name="Dziesietny_Invoices2001Slovakia_Book1_1_Book1_KH Von 2012 gui BKH 1 2" xfId="5260"/>
    <cellStyle name="Dziesiętny_Invoices2001Slovakia_Book1_1_Book1_KH Von 2012 gui BKH 1 2" xfId="5261"/>
    <cellStyle name="Dziesietny_Invoices2001Slovakia_Book1_1_Book1_KH Von 2012 gui BKH 1 2 2" xfId="5262"/>
    <cellStyle name="Dziesiętny_Invoices2001Slovakia_Book1_1_Book1_KH Von 2012 gui BKH 1 2 2" xfId="5263"/>
    <cellStyle name="Dziesietny_Invoices2001Slovakia_Book1_1_Book1_KH Von 2012 gui BKH 1 3" xfId="5264"/>
    <cellStyle name="Dziesiętny_Invoices2001Slovakia_Book1_1_Book1_KH Von 2012 gui BKH 1 3" xfId="5265"/>
    <cellStyle name="Dziesietny_Invoices2001Slovakia_Book1_1_Book1_KH Von 2012 gui BKH 1 3 2" xfId="5266"/>
    <cellStyle name="Dziesiętny_Invoices2001Slovakia_Book1_1_Book1_KH Von 2012 gui BKH 1 3 2" xfId="5267"/>
    <cellStyle name="Dziesietny_Invoices2001Slovakia_Book1_1_Book1_KH Von 2012 gui BKH 1 4" xfId="5268"/>
    <cellStyle name="Dziesiętny_Invoices2001Slovakia_Book1_1_Book1_KH Von 2012 gui BKH 1 4" xfId="5269"/>
    <cellStyle name="Dziesietny_Invoices2001Slovakia_Book1_1_Book1_KH Von 2012 gui BKH 1_BIEU KE HOACH  2015 (KTN 6.11 sua)" xfId="5270"/>
    <cellStyle name="Dziesiętny_Invoices2001Slovakia_Book1_1_Book1_KH Von 2012 gui BKH 1_BIEU KE HOACH  2015 (KTN 6.11 sua)" xfId="5271"/>
    <cellStyle name="Dziesietny_Invoices2001Slovakia_Book1_1_Book1_QD ke hoach dau thau" xfId="5272"/>
    <cellStyle name="Dziesiętny_Invoices2001Slovakia_Book1_1_Book1_QD ke hoach dau thau" xfId="5273"/>
    <cellStyle name="Dziesietny_Invoices2001Slovakia_Book1_1_Book1_QD ke hoach dau thau 2" xfId="5274"/>
    <cellStyle name="Dziesiętny_Invoices2001Slovakia_Book1_1_Book1_QD ke hoach dau thau 2" xfId="5275"/>
    <cellStyle name="Dziesietny_Invoices2001Slovakia_Book1_1_Book1_QD ke hoach dau thau 2 2" xfId="5276"/>
    <cellStyle name="Dziesiętny_Invoices2001Slovakia_Book1_1_Book1_QD ke hoach dau thau 2 2" xfId="5277"/>
    <cellStyle name="Dziesietny_Invoices2001Slovakia_Book1_1_Book1_QD ke hoach dau thau 3" xfId="5278"/>
    <cellStyle name="Dziesiętny_Invoices2001Slovakia_Book1_1_Book1_QD ke hoach dau thau 3" xfId="5279"/>
    <cellStyle name="Dziesietny_Invoices2001Slovakia_Book1_1_Book1_QD ke hoach dau thau 3 2" xfId="5280"/>
    <cellStyle name="Dziesiętny_Invoices2001Slovakia_Book1_1_Book1_QD ke hoach dau thau 3 2" xfId="5281"/>
    <cellStyle name="Dziesietny_Invoices2001Slovakia_Book1_1_Book1_QD ke hoach dau thau 4" xfId="5282"/>
    <cellStyle name="Dziesiętny_Invoices2001Slovakia_Book1_1_Book1_QD ke hoach dau thau 4" xfId="5283"/>
    <cellStyle name="Dziesietny_Invoices2001Slovakia_Book1_1_Book1_tien luong" xfId="5284"/>
    <cellStyle name="Dziesiętny_Invoices2001Slovakia_Book1_1_Book1_tien luong" xfId="5285"/>
    <cellStyle name="Dziesietny_Invoices2001Slovakia_Book1_1_Book1_tien luong 2" xfId="5286"/>
    <cellStyle name="Dziesiętny_Invoices2001Slovakia_Book1_1_Book1_tien luong 2" xfId="5287"/>
    <cellStyle name="Dziesietny_Invoices2001Slovakia_Book1_1_Book1_Tien luong chuan 01" xfId="5288"/>
    <cellStyle name="Dziesiętny_Invoices2001Slovakia_Book1_1_Book1_Tien luong chuan 01" xfId="5289"/>
    <cellStyle name="Dziesietny_Invoices2001Slovakia_Book1_1_Book1_Tien luong chuan 01 2" xfId="5290"/>
    <cellStyle name="Dziesiętny_Invoices2001Slovakia_Book1_1_Book1_Tien luong chuan 01 2" xfId="5291"/>
    <cellStyle name="Dziesietny_Invoices2001Slovakia_Book1_1_Book1_tinh toan hoang ha" xfId="5292"/>
    <cellStyle name="Dziesiętny_Invoices2001Slovakia_Book1_1_Book1_tinh toan hoang ha" xfId="5293"/>
    <cellStyle name="Dziesietny_Invoices2001Slovakia_Book1_1_Book1_tinh toan hoang ha 2" xfId="5294"/>
    <cellStyle name="Dziesiętny_Invoices2001Slovakia_Book1_1_Book1_tinh toan hoang ha 2" xfId="5295"/>
    <cellStyle name="Dziesietny_Invoices2001Slovakia_Book1_1_Book1_tinh toan hoang ha 2 2" xfId="5296"/>
    <cellStyle name="Dziesiętny_Invoices2001Slovakia_Book1_1_Book1_tinh toan hoang ha 2 2" xfId="5297"/>
    <cellStyle name="Dziesietny_Invoices2001Slovakia_Book1_1_Book1_tinh toan hoang ha 3" xfId="5298"/>
    <cellStyle name="Dziesiętny_Invoices2001Slovakia_Book1_1_Book1_tinh toan hoang ha 3" xfId="5299"/>
    <cellStyle name="Dziesietny_Invoices2001Slovakia_Book1_1_Book1_tinh toan hoang ha 3 2" xfId="5300"/>
    <cellStyle name="Dziesiętny_Invoices2001Slovakia_Book1_1_Book1_tinh toan hoang ha 3 2" xfId="5301"/>
    <cellStyle name="Dziesietny_Invoices2001Slovakia_Book1_1_Book1_tinh toan hoang ha 4" xfId="5302"/>
    <cellStyle name="Dziesiętny_Invoices2001Slovakia_Book1_1_Book1_tinh toan hoang ha 4" xfId="5303"/>
    <cellStyle name="Dziesietny_Invoices2001Slovakia_Book1_1_Book1_Tong von ĐTPT" xfId="5304"/>
    <cellStyle name="Dziesiętny_Invoices2001Slovakia_Book1_1_Book1_Tong von ĐTPT" xfId="5305"/>
    <cellStyle name="Dziesietny_Invoices2001Slovakia_Book1_1_Book1_Tong von ĐTPT 2" xfId="5306"/>
    <cellStyle name="Dziesiętny_Invoices2001Slovakia_Book1_1_Book1_Tong von ĐTPT 2" xfId="5307"/>
    <cellStyle name="Dziesietny_Invoices2001Slovakia_Book1_1_Book1_Tong von ĐTPT 2 2" xfId="5308"/>
    <cellStyle name="Dziesiętny_Invoices2001Slovakia_Book1_1_Book1_Tong von ĐTPT 2 2" xfId="5309"/>
    <cellStyle name="Dziesietny_Invoices2001Slovakia_Book1_1_Book1_Tong von ĐTPT 3" xfId="5310"/>
    <cellStyle name="Dziesiętny_Invoices2001Slovakia_Book1_1_Book1_Tong von ĐTPT 3" xfId="5311"/>
    <cellStyle name="Dziesietny_Invoices2001Slovakia_Book1_1_Book1_Tong von ĐTPT 3 2" xfId="5312"/>
    <cellStyle name="Dziesiętny_Invoices2001Slovakia_Book1_1_Book1_Tong von ĐTPT 3 2" xfId="5313"/>
    <cellStyle name="Dziesietny_Invoices2001Slovakia_Book1_1_Book1_Tong von ĐTPT 4" xfId="5314"/>
    <cellStyle name="Dziesiętny_Invoices2001Slovakia_Book1_1_Book1_Tong von ĐTPT 4" xfId="5315"/>
    <cellStyle name="Dziesietny_Invoices2001Slovakia_Book1_1_Copy of KH PHAN BO VON ĐỐI ỨNG NAM 2011 (30 TY phuong án gop WB)" xfId="5316"/>
    <cellStyle name="Dziesiętny_Invoices2001Slovakia_Book1_1_Copy of KH PHAN BO VON ĐỐI ỨNG NAM 2011 (30 TY phuong án gop WB)" xfId="5317"/>
    <cellStyle name="Dziesietny_Invoices2001Slovakia_Book1_1_Copy of KH PHAN BO VON ĐỐI ỨNG NAM 2011 (30 TY phuong án gop WB) 2" xfId="5318"/>
    <cellStyle name="Dziesiętny_Invoices2001Slovakia_Book1_1_Copy of KH PHAN BO VON ĐỐI ỨNG NAM 2011 (30 TY phuong án gop WB) 2" xfId="5319"/>
    <cellStyle name="Dziesietny_Invoices2001Slovakia_Book1_1_Copy of KH PHAN BO VON ĐỐI ỨNG NAM 2011 (30 TY phuong án gop WB) 2 2" xfId="5320"/>
    <cellStyle name="Dziesiętny_Invoices2001Slovakia_Book1_1_Copy of KH PHAN BO VON ĐỐI ỨNG NAM 2011 (30 TY phuong án gop WB) 2 2" xfId="5321"/>
    <cellStyle name="Dziesietny_Invoices2001Slovakia_Book1_1_Copy of KH PHAN BO VON ĐỐI ỨNG NAM 2011 (30 TY phuong án gop WB) 3" xfId="5322"/>
    <cellStyle name="Dziesiętny_Invoices2001Slovakia_Book1_1_Copy of KH PHAN BO VON ĐỐI ỨNG NAM 2011 (30 TY phuong án gop WB) 3" xfId="5323"/>
    <cellStyle name="Dziesietny_Invoices2001Slovakia_Book1_1_Copy of KH PHAN BO VON ĐỐI ỨNG NAM 2011 (30 TY phuong án gop WB) 3 2" xfId="5324"/>
    <cellStyle name="Dziesiętny_Invoices2001Slovakia_Book1_1_Copy of KH PHAN BO VON ĐỐI ỨNG NAM 2011 (30 TY phuong án gop WB) 3 2" xfId="5325"/>
    <cellStyle name="Dziesietny_Invoices2001Slovakia_Book1_1_Copy of KH PHAN BO VON ĐỐI ỨNG NAM 2011 (30 TY phuong án gop WB) 4" xfId="5326"/>
    <cellStyle name="Dziesiętny_Invoices2001Slovakia_Book1_1_Copy of KH PHAN BO VON ĐỐI ỨNG NAM 2011 (30 TY phuong án gop WB) 4" xfId="5327"/>
    <cellStyle name="Dziesietny_Invoices2001Slovakia_Book1_1_Copy of KH PHAN BO VON ĐỐI ỨNG NAM 2011 (30 TY phuong án gop WB)_BIEU KE HOACH  2015 (KTN 6.11 sua)" xfId="5328"/>
    <cellStyle name="Dziesiętny_Invoices2001Slovakia_Book1_1_Copy of KH PHAN BO VON ĐỐI ỨNG NAM 2011 (30 TY phuong án gop WB)_BIEU KE HOACH  2015 (KTN 6.11 sua)" xfId="5329"/>
    <cellStyle name="Dziesietny_Invoices2001Slovakia_Book1_1_Danh Mục KCM trinh BKH 2011 (BS 30A)" xfId="5330"/>
    <cellStyle name="Dziesiętny_Invoices2001Slovakia_Book1_1_Danh Mục KCM trinh BKH 2011 (BS 30A)" xfId="5331"/>
    <cellStyle name="Dziesietny_Invoices2001Slovakia_Book1_1_Danh Mục KCM trinh BKH 2011 (BS 30A) 2" xfId="5332"/>
    <cellStyle name="Dziesiętny_Invoices2001Slovakia_Book1_1_Danh Mục KCM trinh BKH 2011 (BS 30A) 2" xfId="5333"/>
    <cellStyle name="Dziesietny_Invoices2001Slovakia_Book1_1_DTTD chieng chan Tham lai 29-9-2009" xfId="5334"/>
    <cellStyle name="Dziesiętny_Invoices2001Slovakia_Book1_1_DTTD chieng chan Tham lai 29-9-2009" xfId="5335"/>
    <cellStyle name="Dziesietny_Invoices2001Slovakia_Book1_1_DTTD chieng chan Tham lai 29-9-2009 2" xfId="5336"/>
    <cellStyle name="Dziesiętny_Invoices2001Slovakia_Book1_1_DTTD chieng chan Tham lai 29-9-2009 2" xfId="5337"/>
    <cellStyle name="Dziesietny_Invoices2001Slovakia_Book1_1_DTTD chieng chan Tham lai 29-9-2009 2 2" xfId="5338"/>
    <cellStyle name="Dziesiętny_Invoices2001Slovakia_Book1_1_DTTD chieng chan Tham lai 29-9-2009 2 2" xfId="5339"/>
    <cellStyle name="Dziesietny_Invoices2001Slovakia_Book1_1_DTTD chieng chan Tham lai 29-9-2009 3" xfId="5340"/>
    <cellStyle name="Dziesiętny_Invoices2001Slovakia_Book1_1_DTTD chieng chan Tham lai 29-9-2009 3" xfId="5341"/>
    <cellStyle name="Dziesietny_Invoices2001Slovakia_Book1_1_DTTD chieng chan Tham lai 29-9-2009 3 2" xfId="5342"/>
    <cellStyle name="Dziesiętny_Invoices2001Slovakia_Book1_1_DTTD chieng chan Tham lai 29-9-2009 3 2" xfId="5343"/>
    <cellStyle name="Dziesietny_Invoices2001Slovakia_Book1_1_DTTD chieng chan Tham lai 29-9-2009 4" xfId="5344"/>
    <cellStyle name="Dziesiętny_Invoices2001Slovakia_Book1_1_DTTD chieng chan Tham lai 29-9-2009 4" xfId="5345"/>
    <cellStyle name="Dziesietny_Invoices2001Slovakia_Book1_1_DTTD chieng chan Tham lai 29-9-2009_BIEU KE HOACH  2015 (KTN 6.11 sua)" xfId="5346"/>
    <cellStyle name="Dziesiętny_Invoices2001Slovakia_Book1_1_DTTD chieng chan Tham lai 29-9-2009_BIEU KE HOACH  2015 (KTN 6.11 sua)" xfId="5347"/>
    <cellStyle name="Dziesietny_Invoices2001Slovakia_Book1_1_Du toan nuoc San Thang (GD2)" xfId="5348"/>
    <cellStyle name="Dziesiętny_Invoices2001Slovakia_Book1_1_Du toan nuoc San Thang (GD2)" xfId="5349"/>
    <cellStyle name="Dziesietny_Invoices2001Slovakia_Book1_1_Du toan nuoc San Thang (GD2) 2" xfId="5350"/>
    <cellStyle name="Dziesiętny_Invoices2001Slovakia_Book1_1_Du toan nuoc San Thang (GD2) 2" xfId="5351"/>
    <cellStyle name="Dziesietny_Invoices2001Slovakia_Book1_1_Du toan nuoc San Thang (GD2) 2 2" xfId="5352"/>
    <cellStyle name="Dziesiętny_Invoices2001Slovakia_Book1_1_Du toan nuoc San Thang (GD2) 2 2" xfId="5353"/>
    <cellStyle name="Dziesietny_Invoices2001Slovakia_Book1_1_Du toan nuoc San Thang (GD2) 3" xfId="5354"/>
    <cellStyle name="Dziesiętny_Invoices2001Slovakia_Book1_1_Du toan nuoc San Thang (GD2) 3" xfId="5355"/>
    <cellStyle name="Dziesietny_Invoices2001Slovakia_Book1_1_Du toan nuoc San Thang (GD2) 3 2" xfId="5356"/>
    <cellStyle name="Dziesiętny_Invoices2001Slovakia_Book1_1_Du toan nuoc San Thang (GD2) 3 2" xfId="5357"/>
    <cellStyle name="Dziesietny_Invoices2001Slovakia_Book1_1_Du toan nuoc San Thang (GD2) 4" xfId="5358"/>
    <cellStyle name="Dziesiętny_Invoices2001Slovakia_Book1_1_Du toan nuoc San Thang (GD2) 4" xfId="5359"/>
    <cellStyle name="Dziesietny_Invoices2001Slovakia_Book1_1_Du toan nuoc San Thang (GD2) 5" xfId="5360"/>
    <cellStyle name="Dziesiętny_Invoices2001Slovakia_Book1_1_Du toan nuoc San Thang (GD2) 5" xfId="5361"/>
    <cellStyle name="Dziesietny_Invoices2001Slovakia_Book1_1_Ke hoach 2010 (theo doi 11-8-2010)" xfId="5362"/>
    <cellStyle name="Dziesiętny_Invoices2001Slovakia_Book1_1_Ke hoach 2010 (theo doi 11-8-2010)" xfId="5363"/>
    <cellStyle name="Dziesietny_Invoices2001Slovakia_Book1_1_Ke hoach 2010 (theo doi 11-8-2010) 2" xfId="5364"/>
    <cellStyle name="Dziesiętny_Invoices2001Slovakia_Book1_1_Ke hoach 2010 (theo doi 11-8-2010) 2" xfId="5365"/>
    <cellStyle name="Dziesietny_Invoices2001Slovakia_Book1_1_Ke hoach 2010 (theo doi 11-8-2010) 2 2" xfId="5366"/>
    <cellStyle name="Dziesiętny_Invoices2001Slovakia_Book1_1_Ke hoach 2010 (theo doi 11-8-2010) 2 2" xfId="5367"/>
    <cellStyle name="Dziesietny_Invoices2001Slovakia_Book1_1_Ke hoach 2010 (theo doi 11-8-2010) 3" xfId="5368"/>
    <cellStyle name="Dziesiętny_Invoices2001Slovakia_Book1_1_Ke hoach 2010 (theo doi 11-8-2010) 3" xfId="5369"/>
    <cellStyle name="Dziesietny_Invoices2001Slovakia_Book1_1_Ke hoach 2010 (theo doi 11-8-2010) 3 2" xfId="5370"/>
    <cellStyle name="Dziesiętny_Invoices2001Slovakia_Book1_1_Ke hoach 2010 (theo doi 11-8-2010) 3 2" xfId="5371"/>
    <cellStyle name="Dziesietny_Invoices2001Slovakia_Book1_1_Ke hoach 2010 (theo doi 11-8-2010) 4" xfId="5372"/>
    <cellStyle name="Dziesiętny_Invoices2001Slovakia_Book1_1_Ke hoach 2010 (theo doi 11-8-2010) 4" xfId="5373"/>
    <cellStyle name="Dziesietny_Invoices2001Slovakia_Book1_1_Ke hoach 2010 (theo doi 11-8-2010) 5" xfId="5374"/>
    <cellStyle name="Dziesiętny_Invoices2001Slovakia_Book1_1_Ke hoach 2010 (theo doi 11-8-2010) 5" xfId="5375"/>
    <cellStyle name="Dziesietny_Invoices2001Slovakia_Book1_1_Ke hoach 2010 ngay 31-01" xfId="5376"/>
    <cellStyle name="Dziesiętny_Invoices2001Slovakia_Book1_1_Ke hoach 2010 ngay 31-01" xfId="5377"/>
    <cellStyle name="Dziesietny_Invoices2001Slovakia_Book1_1_Ke hoach 2010 ngay 31-01 2" xfId="5378"/>
    <cellStyle name="Dziesiętny_Invoices2001Slovakia_Book1_1_Ke hoach 2010 ngay 31-01 2" xfId="5379"/>
    <cellStyle name="Dziesietny_Invoices2001Slovakia_Book1_1_Ke hoach 2010 ngay 31-01 2 2" xfId="5380"/>
    <cellStyle name="Dziesiętny_Invoices2001Slovakia_Book1_1_Ke hoach 2010 ngay 31-01 2 2" xfId="5381"/>
    <cellStyle name="Dziesietny_Invoices2001Slovakia_Book1_1_Ke hoach 2010 ngay 31-01 3" xfId="5382"/>
    <cellStyle name="Dziesiętny_Invoices2001Slovakia_Book1_1_Ke hoach 2010 ngay 31-01 3" xfId="5383"/>
    <cellStyle name="Dziesietny_Invoices2001Slovakia_Book1_1_Ke hoach 2010 ngay 31-01 3 2" xfId="5384"/>
    <cellStyle name="Dziesiętny_Invoices2001Slovakia_Book1_1_Ke hoach 2010 ngay 31-01 3 2" xfId="5385"/>
    <cellStyle name="Dziesietny_Invoices2001Slovakia_Book1_1_Ke hoach 2010 ngay 31-01 4" xfId="5386"/>
    <cellStyle name="Dziesiętny_Invoices2001Slovakia_Book1_1_Ke hoach 2010 ngay 31-01 4" xfId="5387"/>
    <cellStyle name="Dziesietny_Invoices2001Slovakia_Book1_1_Ke hoach 2010 ngay 31-01 5" xfId="5388"/>
    <cellStyle name="Dziesiętny_Invoices2001Slovakia_Book1_1_Ke hoach 2010 ngay 31-01 5" xfId="5389"/>
    <cellStyle name="Dziesietny_Invoices2001Slovakia_Book1_1_ke hoach dau thau 30-6-2010" xfId="5390"/>
    <cellStyle name="Dziesiętny_Invoices2001Slovakia_Book1_1_ke hoach dau thau 30-6-2010" xfId="5391"/>
    <cellStyle name="Dziesietny_Invoices2001Slovakia_Book1_1_ke hoach dau thau 30-6-2010 2" xfId="5392"/>
    <cellStyle name="Dziesiętny_Invoices2001Slovakia_Book1_1_ke hoach dau thau 30-6-2010 2" xfId="5393"/>
    <cellStyle name="Dziesietny_Invoices2001Slovakia_Book1_1_ke hoach dau thau 30-6-2010 2 2" xfId="5394"/>
    <cellStyle name="Dziesiętny_Invoices2001Slovakia_Book1_1_ke hoach dau thau 30-6-2010 2 2" xfId="5395"/>
    <cellStyle name="Dziesietny_Invoices2001Slovakia_Book1_1_ke hoach dau thau 30-6-2010 3" xfId="5396"/>
    <cellStyle name="Dziesiętny_Invoices2001Slovakia_Book1_1_ke hoach dau thau 30-6-2010 3" xfId="5397"/>
    <cellStyle name="Dziesietny_Invoices2001Slovakia_Book1_1_ke hoach dau thau 30-6-2010 3 2" xfId="5398"/>
    <cellStyle name="Dziesiętny_Invoices2001Slovakia_Book1_1_ke hoach dau thau 30-6-2010 3 2" xfId="5399"/>
    <cellStyle name="Dziesietny_Invoices2001Slovakia_Book1_1_ke hoach dau thau 30-6-2010 4" xfId="5400"/>
    <cellStyle name="Dziesiętny_Invoices2001Slovakia_Book1_1_ke hoach dau thau 30-6-2010 4" xfId="5401"/>
    <cellStyle name="Dziesietny_Invoices2001Slovakia_Book1_1_ke hoach dau thau 30-6-2010 5" xfId="5402"/>
    <cellStyle name="Dziesiętny_Invoices2001Slovakia_Book1_1_ke hoach dau thau 30-6-2010 5" xfId="5403"/>
    <cellStyle name="Dziesietny_Invoices2001Slovakia_Book1_1_KH Von 2012 gui BKH 1" xfId="5404"/>
    <cellStyle name="Dziesiętny_Invoices2001Slovakia_Book1_1_KH Von 2012 gui BKH 1" xfId="5405"/>
    <cellStyle name="Dziesietny_Invoices2001Slovakia_Book1_1_KH Von 2012 gui BKH 1 2" xfId="5406"/>
    <cellStyle name="Dziesiętny_Invoices2001Slovakia_Book1_1_KH Von 2012 gui BKH 1 2" xfId="5407"/>
    <cellStyle name="Dziesietny_Invoices2001Slovakia_Book1_1_KH Von 2012 gui BKH 1 2 2" xfId="5408"/>
    <cellStyle name="Dziesiętny_Invoices2001Slovakia_Book1_1_KH Von 2012 gui BKH 1 2 2" xfId="5409"/>
    <cellStyle name="Dziesietny_Invoices2001Slovakia_Book1_1_KH Von 2012 gui BKH 1 3" xfId="5410"/>
    <cellStyle name="Dziesiętny_Invoices2001Slovakia_Book1_1_KH Von 2012 gui BKH 1 3" xfId="5411"/>
    <cellStyle name="Dziesietny_Invoices2001Slovakia_Book1_1_KH Von 2012 gui BKH 1 3 2" xfId="5412"/>
    <cellStyle name="Dziesiętny_Invoices2001Slovakia_Book1_1_KH Von 2012 gui BKH 1 3 2" xfId="5413"/>
    <cellStyle name="Dziesietny_Invoices2001Slovakia_Book1_1_KH Von 2012 gui BKH 1 4" xfId="5414"/>
    <cellStyle name="Dziesiętny_Invoices2001Slovakia_Book1_1_KH Von 2012 gui BKH 1 4" xfId="5415"/>
    <cellStyle name="Dziesietny_Invoices2001Slovakia_Book1_1_KH Von 2012 gui BKH 1_BIEU KE HOACH  2015 (KTN 6.11 sua)" xfId="5416"/>
    <cellStyle name="Dziesiętny_Invoices2001Slovakia_Book1_1_KH Von 2012 gui BKH 1_BIEU KE HOACH  2015 (KTN 6.11 sua)" xfId="5417"/>
    <cellStyle name="Dziesietny_Invoices2001Slovakia_Book1_1_KH Von 2012 gui BKH 2" xfId="5418"/>
    <cellStyle name="Dziesiętny_Invoices2001Slovakia_Book1_1_KH Von 2012 gui BKH 2" xfId="5419"/>
    <cellStyle name="Dziesietny_Invoices2001Slovakia_Book1_1_KH Von 2012 gui BKH 2 2" xfId="5420"/>
    <cellStyle name="Dziesiętny_Invoices2001Slovakia_Book1_1_KH Von 2012 gui BKH 2 2" xfId="5421"/>
    <cellStyle name="Dziesietny_Invoices2001Slovakia_Book1_1_KH Von 2012 gui BKH 2 2 2" xfId="5422"/>
    <cellStyle name="Dziesiętny_Invoices2001Slovakia_Book1_1_KH Von 2012 gui BKH 2 2 2" xfId="5423"/>
    <cellStyle name="Dziesietny_Invoices2001Slovakia_Book1_1_KH Von 2012 gui BKH 2 3" xfId="5424"/>
    <cellStyle name="Dziesiętny_Invoices2001Slovakia_Book1_1_KH Von 2012 gui BKH 2 3" xfId="5425"/>
    <cellStyle name="Dziesietny_Invoices2001Slovakia_Book1_1_KH Von 2012 gui BKH 2 3 2" xfId="5426"/>
    <cellStyle name="Dziesiętny_Invoices2001Slovakia_Book1_1_KH Von 2012 gui BKH 2 3 2" xfId="5427"/>
    <cellStyle name="Dziesietny_Invoices2001Slovakia_Book1_1_KH Von 2012 gui BKH 2 4" xfId="5428"/>
    <cellStyle name="Dziesiętny_Invoices2001Slovakia_Book1_1_KH Von 2012 gui BKH 2 4" xfId="5429"/>
    <cellStyle name="Dziesietny_Invoices2001Slovakia_Book1_1_KH Von 2012 gui BKH 2 5" xfId="5430"/>
    <cellStyle name="Dziesiętny_Invoices2001Slovakia_Book1_1_KH Von 2012 gui BKH 2 5" xfId="5431"/>
    <cellStyle name="Dziesietny_Invoices2001Slovakia_Book1_1_QD ke hoach dau thau" xfId="5432"/>
    <cellStyle name="Dziesiętny_Invoices2001Slovakia_Book1_1_QD ke hoach dau thau" xfId="5433"/>
    <cellStyle name="Dziesietny_Invoices2001Slovakia_Book1_1_QD ke hoach dau thau 2" xfId="5434"/>
    <cellStyle name="Dziesiętny_Invoices2001Slovakia_Book1_1_QD ke hoach dau thau 2" xfId="5435"/>
    <cellStyle name="Dziesietny_Invoices2001Slovakia_Book1_1_QD ke hoach dau thau 2 2" xfId="5436"/>
    <cellStyle name="Dziesiętny_Invoices2001Slovakia_Book1_1_QD ke hoach dau thau 2 2" xfId="5437"/>
    <cellStyle name="Dziesietny_Invoices2001Slovakia_Book1_1_QD ke hoach dau thau 3" xfId="5438"/>
    <cellStyle name="Dziesiętny_Invoices2001Slovakia_Book1_1_QD ke hoach dau thau 3" xfId="5439"/>
    <cellStyle name="Dziesietny_Invoices2001Slovakia_Book1_1_QD ke hoach dau thau 3 2" xfId="5440"/>
    <cellStyle name="Dziesiętny_Invoices2001Slovakia_Book1_1_QD ke hoach dau thau 3 2" xfId="5441"/>
    <cellStyle name="Dziesietny_Invoices2001Slovakia_Book1_1_QD ke hoach dau thau 4" xfId="5442"/>
    <cellStyle name="Dziesiętny_Invoices2001Slovakia_Book1_1_QD ke hoach dau thau 4" xfId="5443"/>
    <cellStyle name="Dziesietny_Invoices2001Slovakia_Book1_1_QD ke hoach dau thau 5" xfId="5444"/>
    <cellStyle name="Dziesiętny_Invoices2001Slovakia_Book1_1_QD ke hoach dau thau 5" xfId="5445"/>
    <cellStyle name="Dziesietny_Invoices2001Slovakia_Book1_1_Ra soat KH von 2011 (Huy-11-11-11)" xfId="5446"/>
    <cellStyle name="Dziesiętny_Invoices2001Slovakia_Book1_1_Ra soat KH von 2011 (Huy-11-11-11)" xfId="5447"/>
    <cellStyle name="Dziesietny_Invoices2001Slovakia_Book1_1_Ra soat KH von 2011 (Huy-11-11-11) 2" xfId="5448"/>
    <cellStyle name="Dziesiętny_Invoices2001Slovakia_Book1_1_Ra soat KH von 2011 (Huy-11-11-11) 2" xfId="5449"/>
    <cellStyle name="Dziesietny_Invoices2001Slovakia_Book1_1_tien luong" xfId="5450"/>
    <cellStyle name="Dziesiętny_Invoices2001Slovakia_Book1_1_tien luong" xfId="5451"/>
    <cellStyle name="Dziesietny_Invoices2001Slovakia_Book1_1_tien luong 2" xfId="5452"/>
    <cellStyle name="Dziesiętny_Invoices2001Slovakia_Book1_1_tien luong 2" xfId="5453"/>
    <cellStyle name="Dziesietny_Invoices2001Slovakia_Book1_1_Tien luong chuan 01" xfId="5454"/>
    <cellStyle name="Dziesiętny_Invoices2001Slovakia_Book1_1_Tien luong chuan 01" xfId="5455"/>
    <cellStyle name="Dziesietny_Invoices2001Slovakia_Book1_1_Tien luong chuan 01 2" xfId="5456"/>
    <cellStyle name="Dziesiętny_Invoices2001Slovakia_Book1_1_Tien luong chuan 01 2" xfId="5457"/>
    <cellStyle name="Dziesietny_Invoices2001Slovakia_Book1_1_tinh toan hoang ha" xfId="5458"/>
    <cellStyle name="Dziesiętny_Invoices2001Slovakia_Book1_1_tinh toan hoang ha" xfId="5459"/>
    <cellStyle name="Dziesietny_Invoices2001Slovakia_Book1_1_tinh toan hoang ha 2" xfId="5460"/>
    <cellStyle name="Dziesiętny_Invoices2001Slovakia_Book1_1_tinh toan hoang ha 2" xfId="5461"/>
    <cellStyle name="Dziesietny_Invoices2001Slovakia_Book1_1_tinh toan hoang ha 2 2" xfId="5462"/>
    <cellStyle name="Dziesiętny_Invoices2001Slovakia_Book1_1_tinh toan hoang ha 2 2" xfId="5463"/>
    <cellStyle name="Dziesietny_Invoices2001Slovakia_Book1_1_tinh toan hoang ha 3" xfId="5464"/>
    <cellStyle name="Dziesiętny_Invoices2001Slovakia_Book1_1_tinh toan hoang ha 3" xfId="5465"/>
    <cellStyle name="Dziesietny_Invoices2001Slovakia_Book1_1_tinh toan hoang ha 3 2" xfId="5466"/>
    <cellStyle name="Dziesiętny_Invoices2001Slovakia_Book1_1_tinh toan hoang ha 3 2" xfId="5467"/>
    <cellStyle name="Dziesietny_Invoices2001Slovakia_Book1_1_tinh toan hoang ha 4" xfId="5468"/>
    <cellStyle name="Dziesiętny_Invoices2001Slovakia_Book1_1_tinh toan hoang ha 4" xfId="5469"/>
    <cellStyle name="Dziesietny_Invoices2001Slovakia_Book1_1_tinh toan hoang ha 5" xfId="5470"/>
    <cellStyle name="Dziesiętny_Invoices2001Slovakia_Book1_1_tinh toan hoang ha 5" xfId="5471"/>
    <cellStyle name="Dziesietny_Invoices2001Slovakia_Book1_1_Tong von ĐTPT" xfId="5472"/>
    <cellStyle name="Dziesiętny_Invoices2001Slovakia_Book1_1_Tong von ĐTPT" xfId="5473"/>
    <cellStyle name="Dziesietny_Invoices2001Slovakia_Book1_1_Tong von ĐTPT 2" xfId="5474"/>
    <cellStyle name="Dziesiętny_Invoices2001Slovakia_Book1_1_Tong von ĐTPT 2" xfId="5475"/>
    <cellStyle name="Dziesietny_Invoices2001Slovakia_Book1_1_Tong von ĐTPT 2 2" xfId="5476"/>
    <cellStyle name="Dziesiętny_Invoices2001Slovakia_Book1_1_Tong von ĐTPT 2 2" xfId="5477"/>
    <cellStyle name="Dziesietny_Invoices2001Slovakia_Book1_1_Tong von ĐTPT 3" xfId="5478"/>
    <cellStyle name="Dziesiętny_Invoices2001Slovakia_Book1_1_Tong von ĐTPT 3" xfId="5479"/>
    <cellStyle name="Dziesietny_Invoices2001Slovakia_Book1_1_Tong von ĐTPT 3 2" xfId="5480"/>
    <cellStyle name="Dziesiętny_Invoices2001Slovakia_Book1_1_Tong von ĐTPT 3 2" xfId="5481"/>
    <cellStyle name="Dziesietny_Invoices2001Slovakia_Book1_1_Tong von ĐTPT 4" xfId="5482"/>
    <cellStyle name="Dziesiętny_Invoices2001Slovakia_Book1_1_Tong von ĐTPT 4" xfId="5483"/>
    <cellStyle name="Dziesietny_Invoices2001Slovakia_Book1_1_Tong von ĐTPT 5" xfId="5484"/>
    <cellStyle name="Dziesiętny_Invoices2001Slovakia_Book1_1_Tong von ĐTPT 5" xfId="5485"/>
    <cellStyle name="Dziesietny_Invoices2001Slovakia_Book1_1_Viec Huy dang lam" xfId="5486"/>
    <cellStyle name="Dziesiętny_Invoices2001Slovakia_Book1_1_Viec Huy dang lam" xfId="5487"/>
    <cellStyle name="Dziesietny_Invoices2001Slovakia_Book1_2" xfId="5488"/>
    <cellStyle name="Dziesiętny_Invoices2001Slovakia_Book1_2" xfId="5489"/>
    <cellStyle name="Dziesietny_Invoices2001Slovakia_Book1_2 2" xfId="5490"/>
    <cellStyle name="Dziesiętny_Invoices2001Slovakia_Book1_2 2" xfId="5491"/>
    <cellStyle name="Dziesietny_Invoices2001Slovakia_Book1_2 3" xfId="5492"/>
    <cellStyle name="Dziesiętny_Invoices2001Slovakia_Book1_2 3" xfId="5493"/>
    <cellStyle name="Dziesietny_Invoices2001Slovakia_Book1_2_bieu ke hoach dau thau" xfId="5494"/>
    <cellStyle name="Dziesiętny_Invoices2001Slovakia_Book1_2_bieu ke hoach dau thau" xfId="5495"/>
    <cellStyle name="Dziesietny_Invoices2001Slovakia_Book1_2_bieu ke hoach dau thau 2" xfId="5496"/>
    <cellStyle name="Dziesiętny_Invoices2001Slovakia_Book1_2_bieu ke hoach dau thau 2" xfId="5497"/>
    <cellStyle name="Dziesietny_Invoices2001Slovakia_Book1_2_bieu ke hoach dau thau 2 2" xfId="5498"/>
    <cellStyle name="Dziesiętny_Invoices2001Slovakia_Book1_2_bieu ke hoach dau thau 2 2" xfId="5499"/>
    <cellStyle name="Dziesietny_Invoices2001Slovakia_Book1_2_bieu ke hoach dau thau 3" xfId="5500"/>
    <cellStyle name="Dziesiętny_Invoices2001Slovakia_Book1_2_bieu ke hoach dau thau 3" xfId="5501"/>
    <cellStyle name="Dziesietny_Invoices2001Slovakia_Book1_2_bieu ke hoach dau thau 3 2" xfId="5502"/>
    <cellStyle name="Dziesiętny_Invoices2001Slovakia_Book1_2_bieu ke hoach dau thau 3 2" xfId="5503"/>
    <cellStyle name="Dziesietny_Invoices2001Slovakia_Book1_2_bieu ke hoach dau thau 4" xfId="5504"/>
    <cellStyle name="Dziesiętny_Invoices2001Slovakia_Book1_2_bieu ke hoach dau thau 4" xfId="5505"/>
    <cellStyle name="Dziesietny_Invoices2001Slovakia_Book1_2_bieu ke hoach dau thau truong mam non SKH" xfId="5506"/>
    <cellStyle name="Dziesiętny_Invoices2001Slovakia_Book1_2_bieu ke hoach dau thau truong mam non SKH" xfId="5507"/>
    <cellStyle name="Dziesietny_Invoices2001Slovakia_Book1_2_bieu ke hoach dau thau truong mam non SKH 2" xfId="5508"/>
    <cellStyle name="Dziesiętny_Invoices2001Slovakia_Book1_2_bieu ke hoach dau thau truong mam non SKH 2" xfId="5509"/>
    <cellStyle name="Dziesietny_Invoices2001Slovakia_Book1_2_bieu ke hoach dau thau truong mam non SKH 2 2" xfId="5510"/>
    <cellStyle name="Dziesiętny_Invoices2001Slovakia_Book1_2_bieu ke hoach dau thau truong mam non SKH 2 2" xfId="5511"/>
    <cellStyle name="Dziesietny_Invoices2001Slovakia_Book1_2_bieu ke hoach dau thau truong mam non SKH 3" xfId="5512"/>
    <cellStyle name="Dziesiętny_Invoices2001Slovakia_Book1_2_bieu ke hoach dau thau truong mam non SKH 3" xfId="5513"/>
    <cellStyle name="Dziesietny_Invoices2001Slovakia_Book1_2_bieu ke hoach dau thau truong mam non SKH 3 2" xfId="5514"/>
    <cellStyle name="Dziesiętny_Invoices2001Slovakia_Book1_2_bieu ke hoach dau thau truong mam non SKH 3 2" xfId="5515"/>
    <cellStyle name="Dziesietny_Invoices2001Slovakia_Book1_2_bieu ke hoach dau thau truong mam non SKH 4" xfId="5516"/>
    <cellStyle name="Dziesiętny_Invoices2001Slovakia_Book1_2_bieu ke hoach dau thau truong mam non SKH 4" xfId="5517"/>
    <cellStyle name="Dziesietny_Invoices2001Slovakia_Book1_2_bieu tong hop lai kh von 2011 gui phong TH-KTDN" xfId="5518"/>
    <cellStyle name="Dziesiętny_Invoices2001Slovakia_Book1_2_bieu tong hop lai kh von 2011 gui phong TH-KTDN" xfId="5519"/>
    <cellStyle name="Dziesietny_Invoices2001Slovakia_Book1_2_bieu tong hop lai kh von 2011 gui phong TH-KTDN 2" xfId="5520"/>
    <cellStyle name="Dziesiętny_Invoices2001Slovakia_Book1_2_bieu tong hop lai kh von 2011 gui phong TH-KTDN 2" xfId="5521"/>
    <cellStyle name="Dziesietny_Invoices2001Slovakia_Book1_2_bieu tong hop lai kh von 2011 gui phong TH-KTDN 2 2" xfId="5522"/>
    <cellStyle name="Dziesiętny_Invoices2001Slovakia_Book1_2_bieu tong hop lai kh von 2011 gui phong TH-KTDN 2 2" xfId="5523"/>
    <cellStyle name="Dziesietny_Invoices2001Slovakia_Book1_2_bieu tong hop lai kh von 2011 gui phong TH-KTDN 3" xfId="5524"/>
    <cellStyle name="Dziesiętny_Invoices2001Slovakia_Book1_2_bieu tong hop lai kh von 2011 gui phong TH-KTDN 3" xfId="5525"/>
    <cellStyle name="Dziesietny_Invoices2001Slovakia_Book1_2_bieu tong hop lai kh von 2011 gui phong TH-KTDN 3 2" xfId="5526"/>
    <cellStyle name="Dziesiętny_Invoices2001Slovakia_Book1_2_bieu tong hop lai kh von 2011 gui phong TH-KTDN 3 2" xfId="5527"/>
    <cellStyle name="Dziesietny_Invoices2001Slovakia_Book1_2_bieu tong hop lai kh von 2011 gui phong TH-KTDN 4" xfId="5528"/>
    <cellStyle name="Dziesiętny_Invoices2001Slovakia_Book1_2_bieu tong hop lai kh von 2011 gui phong TH-KTDN 4" xfId="5529"/>
    <cellStyle name="Dziesietny_Invoices2001Slovakia_Book1_2_bieu tong hop lai kh von 2011 gui phong TH-KTDN_BIEU KE HOACH  2015 (KTN 6.11 sua)" xfId="5530"/>
    <cellStyle name="Dziesiętny_Invoices2001Slovakia_Book1_2_bieu tong hop lai kh von 2011 gui phong TH-KTDN_BIEU KE HOACH  2015 (KTN 6.11 sua)" xfId="5531"/>
    <cellStyle name="Dziesietny_Invoices2001Slovakia_Book1_2_Book1" xfId="5532"/>
    <cellStyle name="Dziesiętny_Invoices2001Slovakia_Book1_2_Book1" xfId="5533"/>
    <cellStyle name="Dziesietny_Invoices2001Slovakia_Book1_2_Book1 2" xfId="5534"/>
    <cellStyle name="Dziesiętny_Invoices2001Slovakia_Book1_2_Book1 2" xfId="5535"/>
    <cellStyle name="Dziesietny_Invoices2001Slovakia_Book1_2_Book1 2 2" xfId="5536"/>
    <cellStyle name="Dziesiętny_Invoices2001Slovakia_Book1_2_Book1 2 2" xfId="5537"/>
    <cellStyle name="Dziesietny_Invoices2001Slovakia_Book1_2_Book1 3" xfId="5538"/>
    <cellStyle name="Dziesiętny_Invoices2001Slovakia_Book1_2_Book1 3" xfId="5539"/>
    <cellStyle name="Dziesietny_Invoices2001Slovakia_Book1_2_Book1 3 2" xfId="5540"/>
    <cellStyle name="Dziesiętny_Invoices2001Slovakia_Book1_2_Book1 3 2" xfId="5541"/>
    <cellStyle name="Dziesietny_Invoices2001Slovakia_Book1_2_Book1 4" xfId="5542"/>
    <cellStyle name="Dziesiętny_Invoices2001Slovakia_Book1_2_Book1 4" xfId="5543"/>
    <cellStyle name="Dziesietny_Invoices2001Slovakia_Book1_2_Book1_1" xfId="5544"/>
    <cellStyle name="Dziesiętny_Invoices2001Slovakia_Book1_2_Book1_1" xfId="5545"/>
    <cellStyle name="Dziesietny_Invoices2001Slovakia_Book1_2_Book1_1 2" xfId="5546"/>
    <cellStyle name="Dziesiętny_Invoices2001Slovakia_Book1_2_Book1_1 2" xfId="5547"/>
    <cellStyle name="Dziesietny_Invoices2001Slovakia_Book1_2_Book1_1 2 2" xfId="5548"/>
    <cellStyle name="Dziesiętny_Invoices2001Slovakia_Book1_2_Book1_1 2 2" xfId="5549"/>
    <cellStyle name="Dziesietny_Invoices2001Slovakia_Book1_2_Book1_1 3" xfId="5550"/>
    <cellStyle name="Dziesiętny_Invoices2001Slovakia_Book1_2_Book1_1 3" xfId="5551"/>
    <cellStyle name="Dziesietny_Invoices2001Slovakia_Book1_2_Book1_1 3 2" xfId="5552"/>
    <cellStyle name="Dziesiętny_Invoices2001Slovakia_Book1_2_Book1_1 3 2" xfId="5553"/>
    <cellStyle name="Dziesietny_Invoices2001Slovakia_Book1_2_Book1_1 4" xfId="5554"/>
    <cellStyle name="Dziesiętny_Invoices2001Slovakia_Book1_2_Book1_1 4" xfId="5555"/>
    <cellStyle name="Dziesietny_Invoices2001Slovakia_Book1_2_Book1_1 5" xfId="5556"/>
    <cellStyle name="Dziesiętny_Invoices2001Slovakia_Book1_2_Book1_1 5" xfId="5557"/>
    <cellStyle name="Dziesietny_Invoices2001Slovakia_Book1_2_Book1_Ke hoach 2010 (theo doi 11-8-2010)" xfId="5558"/>
    <cellStyle name="Dziesiętny_Invoices2001Slovakia_Book1_2_Book1_Ke hoach 2010 (theo doi 11-8-2010)" xfId="5559"/>
    <cellStyle name="Dziesietny_Invoices2001Slovakia_Book1_2_Book1_Ke hoach 2010 (theo doi 11-8-2010) 2" xfId="5560"/>
    <cellStyle name="Dziesiętny_Invoices2001Slovakia_Book1_2_Book1_Ke hoach 2010 (theo doi 11-8-2010) 2" xfId="5561"/>
    <cellStyle name="Dziesietny_Invoices2001Slovakia_Book1_2_Book1_Ke hoach 2010 (theo doi 11-8-2010) 2 2" xfId="5562"/>
    <cellStyle name="Dziesiętny_Invoices2001Slovakia_Book1_2_Book1_Ke hoach 2010 (theo doi 11-8-2010) 2 2" xfId="5563"/>
    <cellStyle name="Dziesietny_Invoices2001Slovakia_Book1_2_Book1_Ke hoach 2010 (theo doi 11-8-2010) 3" xfId="5564"/>
    <cellStyle name="Dziesiętny_Invoices2001Slovakia_Book1_2_Book1_Ke hoach 2010 (theo doi 11-8-2010) 3" xfId="5565"/>
    <cellStyle name="Dziesietny_Invoices2001Slovakia_Book1_2_Book1_Ke hoach 2010 (theo doi 11-8-2010) 3 2" xfId="5566"/>
    <cellStyle name="Dziesiętny_Invoices2001Slovakia_Book1_2_Book1_Ke hoach 2010 (theo doi 11-8-2010) 3 2" xfId="5567"/>
    <cellStyle name="Dziesietny_Invoices2001Slovakia_Book1_2_Book1_Ke hoach 2010 (theo doi 11-8-2010) 4" xfId="5568"/>
    <cellStyle name="Dziesiętny_Invoices2001Slovakia_Book1_2_Book1_Ke hoach 2010 (theo doi 11-8-2010) 4" xfId="5569"/>
    <cellStyle name="Dziesietny_Invoices2001Slovakia_Book1_2_Book1_Ke hoach 2010 (theo doi 11-8-2010)_BIEU KE HOACH  2015 (KTN 6.11 sua)" xfId="5570"/>
    <cellStyle name="Dziesiętny_Invoices2001Slovakia_Book1_2_Book1_Ke hoach 2010 (theo doi 11-8-2010)_BIEU KE HOACH  2015 (KTN 6.11 sua)" xfId="5571"/>
    <cellStyle name="Dziesietny_Invoices2001Slovakia_Book1_2_Book1_ke hoach dau thau 30-6-2010" xfId="5572"/>
    <cellStyle name="Dziesiętny_Invoices2001Slovakia_Book1_2_Book1_ke hoach dau thau 30-6-2010" xfId="5573"/>
    <cellStyle name="Dziesietny_Invoices2001Slovakia_Book1_2_Book1_ke hoach dau thau 30-6-2010 2" xfId="5574"/>
    <cellStyle name="Dziesiętny_Invoices2001Slovakia_Book1_2_Book1_ke hoach dau thau 30-6-2010 2" xfId="5575"/>
    <cellStyle name="Dziesietny_Invoices2001Slovakia_Book1_2_Book1_ke hoach dau thau 30-6-2010 2 2" xfId="5576"/>
    <cellStyle name="Dziesiętny_Invoices2001Slovakia_Book1_2_Book1_ke hoach dau thau 30-6-2010 2 2" xfId="5577"/>
    <cellStyle name="Dziesietny_Invoices2001Slovakia_Book1_2_Book1_ke hoach dau thau 30-6-2010 3" xfId="5578"/>
    <cellStyle name="Dziesiętny_Invoices2001Slovakia_Book1_2_Book1_ke hoach dau thau 30-6-2010 3" xfId="5579"/>
    <cellStyle name="Dziesietny_Invoices2001Slovakia_Book1_2_Book1_ke hoach dau thau 30-6-2010 3 2" xfId="5580"/>
    <cellStyle name="Dziesiętny_Invoices2001Slovakia_Book1_2_Book1_ke hoach dau thau 30-6-2010 3 2" xfId="5581"/>
    <cellStyle name="Dziesietny_Invoices2001Slovakia_Book1_2_Book1_ke hoach dau thau 30-6-2010 4" xfId="5582"/>
    <cellStyle name="Dziesiętny_Invoices2001Slovakia_Book1_2_Book1_ke hoach dau thau 30-6-2010 4" xfId="5583"/>
    <cellStyle name="Dziesietny_Invoices2001Slovakia_Book1_2_Book1_ke hoach dau thau 30-6-2010_BIEU KE HOACH  2015 (KTN 6.11 sua)" xfId="5584"/>
    <cellStyle name="Dziesiętny_Invoices2001Slovakia_Book1_2_Book1_ke hoach dau thau 30-6-2010_BIEU KE HOACH  2015 (KTN 6.11 sua)" xfId="5585"/>
    <cellStyle name="Dziesietny_Invoices2001Slovakia_Book1_2_Copy of KH PHAN BO VON ĐỐI ỨNG NAM 2011 (30 TY phuong án gop WB)" xfId="5586"/>
    <cellStyle name="Dziesiętny_Invoices2001Slovakia_Book1_2_Copy of KH PHAN BO VON ĐỐI ỨNG NAM 2011 (30 TY phuong án gop WB)" xfId="5587"/>
    <cellStyle name="Dziesietny_Invoices2001Slovakia_Book1_2_Copy of KH PHAN BO VON ĐỐI ỨNG NAM 2011 (30 TY phuong án gop WB) 2" xfId="5588"/>
    <cellStyle name="Dziesiętny_Invoices2001Slovakia_Book1_2_Copy of KH PHAN BO VON ĐỐI ỨNG NAM 2011 (30 TY phuong án gop WB) 2" xfId="5589"/>
    <cellStyle name="Dziesietny_Invoices2001Slovakia_Book1_2_Copy of KH PHAN BO VON ĐỐI ỨNG NAM 2011 (30 TY phuong án gop WB) 2 2" xfId="5590"/>
    <cellStyle name="Dziesiętny_Invoices2001Slovakia_Book1_2_Copy of KH PHAN BO VON ĐỐI ỨNG NAM 2011 (30 TY phuong án gop WB) 2 2" xfId="5591"/>
    <cellStyle name="Dziesietny_Invoices2001Slovakia_Book1_2_Copy of KH PHAN BO VON ĐỐI ỨNG NAM 2011 (30 TY phuong án gop WB) 3" xfId="5592"/>
    <cellStyle name="Dziesiętny_Invoices2001Slovakia_Book1_2_Copy of KH PHAN BO VON ĐỐI ỨNG NAM 2011 (30 TY phuong án gop WB) 3" xfId="5593"/>
    <cellStyle name="Dziesietny_Invoices2001Slovakia_Book1_2_Copy of KH PHAN BO VON ĐỐI ỨNG NAM 2011 (30 TY phuong án gop WB) 3 2" xfId="5594"/>
    <cellStyle name="Dziesiętny_Invoices2001Slovakia_Book1_2_Copy of KH PHAN BO VON ĐỐI ỨNG NAM 2011 (30 TY phuong án gop WB) 3 2" xfId="5595"/>
    <cellStyle name="Dziesietny_Invoices2001Slovakia_Book1_2_Copy of KH PHAN BO VON ĐỐI ỨNG NAM 2011 (30 TY phuong án gop WB) 4" xfId="5596"/>
    <cellStyle name="Dziesiętny_Invoices2001Slovakia_Book1_2_Copy of KH PHAN BO VON ĐỐI ỨNG NAM 2011 (30 TY phuong án gop WB) 4" xfId="5597"/>
    <cellStyle name="Dziesietny_Invoices2001Slovakia_Book1_2_Copy of KH PHAN BO VON ĐỐI ỨNG NAM 2011 (30 TY phuong án gop WB)_BIEU KE HOACH  2015 (KTN 6.11 sua)" xfId="5598"/>
    <cellStyle name="Dziesiętny_Invoices2001Slovakia_Book1_2_Copy of KH PHAN BO VON ĐỐI ỨNG NAM 2011 (30 TY phuong án gop WB)_BIEU KE HOACH  2015 (KTN 6.11 sua)" xfId="5599"/>
    <cellStyle name="Dziesietny_Invoices2001Slovakia_Book1_2_Danh Mục KCM trinh BKH 2011 (BS 30A)" xfId="5600"/>
    <cellStyle name="Dziesiętny_Invoices2001Slovakia_Book1_2_Danh Mục KCM trinh BKH 2011 (BS 30A)" xfId="5601"/>
    <cellStyle name="Dziesietny_Invoices2001Slovakia_Book1_2_Danh Mục KCM trinh BKH 2011 (BS 30A) 2" xfId="5602"/>
    <cellStyle name="Dziesiętny_Invoices2001Slovakia_Book1_2_Danh Mục KCM trinh BKH 2011 (BS 30A) 2" xfId="5603"/>
    <cellStyle name="Dziesietny_Invoices2001Slovakia_Book1_2_DTTD chieng chan Tham lai 29-9-2009" xfId="5604"/>
    <cellStyle name="Dziesiętny_Invoices2001Slovakia_Book1_2_DTTD chieng chan Tham lai 29-9-2009" xfId="5605"/>
    <cellStyle name="Dziesietny_Invoices2001Slovakia_Book1_2_DTTD chieng chan Tham lai 29-9-2009 2" xfId="5606"/>
    <cellStyle name="Dziesiętny_Invoices2001Slovakia_Book1_2_DTTD chieng chan Tham lai 29-9-2009 2" xfId="5607"/>
    <cellStyle name="Dziesietny_Invoices2001Slovakia_Book1_2_DTTD chieng chan Tham lai 29-9-2009 2 2" xfId="5608"/>
    <cellStyle name="Dziesiętny_Invoices2001Slovakia_Book1_2_DTTD chieng chan Tham lai 29-9-2009 2 2" xfId="5609"/>
    <cellStyle name="Dziesietny_Invoices2001Slovakia_Book1_2_DTTD chieng chan Tham lai 29-9-2009 3" xfId="5610"/>
    <cellStyle name="Dziesiętny_Invoices2001Slovakia_Book1_2_DTTD chieng chan Tham lai 29-9-2009 3" xfId="5611"/>
    <cellStyle name="Dziesietny_Invoices2001Slovakia_Book1_2_DTTD chieng chan Tham lai 29-9-2009 3 2" xfId="5612"/>
    <cellStyle name="Dziesiętny_Invoices2001Slovakia_Book1_2_DTTD chieng chan Tham lai 29-9-2009 3 2" xfId="5613"/>
    <cellStyle name="Dziesietny_Invoices2001Slovakia_Book1_2_DTTD chieng chan Tham lai 29-9-2009 4" xfId="5614"/>
    <cellStyle name="Dziesiętny_Invoices2001Slovakia_Book1_2_DTTD chieng chan Tham lai 29-9-2009 4" xfId="5615"/>
    <cellStyle name="Dziesietny_Invoices2001Slovakia_Book1_2_DTTD chieng chan Tham lai 29-9-2009_BIEU KE HOACH  2015 (KTN 6.11 sua)" xfId="5616"/>
    <cellStyle name="Dziesiętny_Invoices2001Slovakia_Book1_2_DTTD chieng chan Tham lai 29-9-2009_BIEU KE HOACH  2015 (KTN 6.11 sua)" xfId="5617"/>
    <cellStyle name="Dziesietny_Invoices2001Slovakia_Book1_2_Du toan nuoc San Thang (GD2)" xfId="5618"/>
    <cellStyle name="Dziesiętny_Invoices2001Slovakia_Book1_2_Du toan nuoc San Thang (GD2)" xfId="5619"/>
    <cellStyle name="Dziesietny_Invoices2001Slovakia_Book1_2_Du toan nuoc San Thang (GD2) 2" xfId="5620"/>
    <cellStyle name="Dziesiętny_Invoices2001Slovakia_Book1_2_Du toan nuoc San Thang (GD2) 2" xfId="5621"/>
    <cellStyle name="Dziesietny_Invoices2001Slovakia_Book1_2_Du toan nuoc San Thang (GD2) 2 2" xfId="5622"/>
    <cellStyle name="Dziesiętny_Invoices2001Slovakia_Book1_2_Du toan nuoc San Thang (GD2) 2 2" xfId="5623"/>
    <cellStyle name="Dziesietny_Invoices2001Slovakia_Book1_2_Du toan nuoc San Thang (GD2) 3" xfId="5624"/>
    <cellStyle name="Dziesiętny_Invoices2001Slovakia_Book1_2_Du toan nuoc San Thang (GD2) 3" xfId="5625"/>
    <cellStyle name="Dziesietny_Invoices2001Slovakia_Book1_2_Du toan nuoc San Thang (GD2) 3 2" xfId="5626"/>
    <cellStyle name="Dziesiętny_Invoices2001Slovakia_Book1_2_Du toan nuoc San Thang (GD2) 3 2" xfId="5627"/>
    <cellStyle name="Dziesietny_Invoices2001Slovakia_Book1_2_Du toan nuoc San Thang (GD2) 4" xfId="5628"/>
    <cellStyle name="Dziesiętny_Invoices2001Slovakia_Book1_2_Du toan nuoc San Thang (GD2) 4" xfId="5629"/>
    <cellStyle name="Dziesietny_Invoices2001Slovakia_Book1_2_Ke hoach 2010 (theo doi 11-8-2010)" xfId="5630"/>
    <cellStyle name="Dziesiętny_Invoices2001Slovakia_Book1_2_Ke hoach 2010 (theo doi 11-8-2010)" xfId="5631"/>
    <cellStyle name="Dziesietny_Invoices2001Slovakia_Book1_2_Ke hoach 2010 (theo doi 11-8-2010) 2" xfId="5632"/>
    <cellStyle name="Dziesiętny_Invoices2001Slovakia_Book1_2_Ke hoach 2010 (theo doi 11-8-2010) 2" xfId="5633"/>
    <cellStyle name="Dziesietny_Invoices2001Slovakia_Book1_2_Ke hoach 2010 (theo doi 11-8-2010) 2 2" xfId="5634"/>
    <cellStyle name="Dziesiętny_Invoices2001Slovakia_Book1_2_Ke hoach 2010 (theo doi 11-8-2010) 2 2" xfId="5635"/>
    <cellStyle name="Dziesietny_Invoices2001Slovakia_Book1_2_Ke hoach 2010 (theo doi 11-8-2010) 3" xfId="5636"/>
    <cellStyle name="Dziesiętny_Invoices2001Slovakia_Book1_2_Ke hoach 2010 (theo doi 11-8-2010) 3" xfId="5637"/>
    <cellStyle name="Dziesietny_Invoices2001Slovakia_Book1_2_Ke hoach 2010 (theo doi 11-8-2010) 3 2" xfId="5638"/>
    <cellStyle name="Dziesiętny_Invoices2001Slovakia_Book1_2_Ke hoach 2010 (theo doi 11-8-2010) 3 2" xfId="5639"/>
    <cellStyle name="Dziesietny_Invoices2001Slovakia_Book1_2_Ke hoach 2010 (theo doi 11-8-2010) 4" xfId="5640"/>
    <cellStyle name="Dziesiętny_Invoices2001Slovakia_Book1_2_Ke hoach 2010 (theo doi 11-8-2010) 4" xfId="5641"/>
    <cellStyle name="Dziesietny_Invoices2001Slovakia_Book1_2_Ke hoach 2010 ngay 31-01" xfId="5642"/>
    <cellStyle name="Dziesiętny_Invoices2001Slovakia_Book1_2_Ke hoach 2010 ngay 31-01" xfId="5643"/>
    <cellStyle name="Dziesietny_Invoices2001Slovakia_Book1_2_Ke hoach 2010 ngay 31-01 2" xfId="5644"/>
    <cellStyle name="Dziesiętny_Invoices2001Slovakia_Book1_2_Ke hoach 2010 ngay 31-01 2" xfId="5645"/>
    <cellStyle name="Dziesietny_Invoices2001Slovakia_Book1_2_Ke hoach 2010 ngay 31-01 2 2" xfId="5646"/>
    <cellStyle name="Dziesiętny_Invoices2001Slovakia_Book1_2_Ke hoach 2010 ngay 31-01 2 2" xfId="5647"/>
    <cellStyle name="Dziesietny_Invoices2001Slovakia_Book1_2_Ke hoach 2010 ngay 31-01 3" xfId="5648"/>
    <cellStyle name="Dziesiętny_Invoices2001Slovakia_Book1_2_Ke hoach 2010 ngay 31-01 3" xfId="5649"/>
    <cellStyle name="Dziesietny_Invoices2001Slovakia_Book1_2_Ke hoach 2010 ngay 31-01 3 2" xfId="5650"/>
    <cellStyle name="Dziesiętny_Invoices2001Slovakia_Book1_2_Ke hoach 2010 ngay 31-01 3 2" xfId="5651"/>
    <cellStyle name="Dziesietny_Invoices2001Slovakia_Book1_2_Ke hoach 2010 ngay 31-01 4" xfId="5652"/>
    <cellStyle name="Dziesiętny_Invoices2001Slovakia_Book1_2_Ke hoach 2010 ngay 31-01 4" xfId="5653"/>
    <cellStyle name="Dziesietny_Invoices2001Slovakia_Book1_2_ke hoach dau thau 30-6-2010" xfId="5654"/>
    <cellStyle name="Dziesiętny_Invoices2001Slovakia_Book1_2_ke hoach dau thau 30-6-2010" xfId="5655"/>
    <cellStyle name="Dziesietny_Invoices2001Slovakia_Book1_2_ke hoach dau thau 30-6-2010 2" xfId="5656"/>
    <cellStyle name="Dziesiętny_Invoices2001Slovakia_Book1_2_ke hoach dau thau 30-6-2010 2" xfId="5657"/>
    <cellStyle name="Dziesietny_Invoices2001Slovakia_Book1_2_ke hoach dau thau 30-6-2010 2 2" xfId="5658"/>
    <cellStyle name="Dziesiętny_Invoices2001Slovakia_Book1_2_ke hoach dau thau 30-6-2010 2 2" xfId="5659"/>
    <cellStyle name="Dziesietny_Invoices2001Slovakia_Book1_2_ke hoach dau thau 30-6-2010 3" xfId="5660"/>
    <cellStyle name="Dziesiętny_Invoices2001Slovakia_Book1_2_ke hoach dau thau 30-6-2010 3" xfId="5661"/>
    <cellStyle name="Dziesietny_Invoices2001Slovakia_Book1_2_ke hoach dau thau 30-6-2010 3 2" xfId="5662"/>
    <cellStyle name="Dziesiętny_Invoices2001Slovakia_Book1_2_ke hoach dau thau 30-6-2010 3 2" xfId="5663"/>
    <cellStyle name="Dziesietny_Invoices2001Slovakia_Book1_2_ke hoach dau thau 30-6-2010 4" xfId="5664"/>
    <cellStyle name="Dziesiętny_Invoices2001Slovakia_Book1_2_ke hoach dau thau 30-6-2010 4" xfId="5665"/>
    <cellStyle name="Dziesietny_Invoices2001Slovakia_Book1_2_KH Von 2012 gui BKH 1" xfId="5666"/>
    <cellStyle name="Dziesiętny_Invoices2001Slovakia_Book1_2_KH Von 2012 gui BKH 1" xfId="5667"/>
    <cellStyle name="Dziesietny_Invoices2001Slovakia_Book1_2_KH Von 2012 gui BKH 1 2" xfId="5668"/>
    <cellStyle name="Dziesiętny_Invoices2001Slovakia_Book1_2_KH Von 2012 gui BKH 1 2" xfId="5669"/>
    <cellStyle name="Dziesietny_Invoices2001Slovakia_Book1_2_KH Von 2012 gui BKH 1 2 2" xfId="5670"/>
    <cellStyle name="Dziesiętny_Invoices2001Slovakia_Book1_2_KH Von 2012 gui BKH 1 2 2" xfId="5671"/>
    <cellStyle name="Dziesietny_Invoices2001Slovakia_Book1_2_KH Von 2012 gui BKH 1 3" xfId="5672"/>
    <cellStyle name="Dziesiętny_Invoices2001Slovakia_Book1_2_KH Von 2012 gui BKH 1 3" xfId="5673"/>
    <cellStyle name="Dziesietny_Invoices2001Slovakia_Book1_2_KH Von 2012 gui BKH 1 3 2" xfId="5674"/>
    <cellStyle name="Dziesiętny_Invoices2001Slovakia_Book1_2_KH Von 2012 gui BKH 1 3 2" xfId="5675"/>
    <cellStyle name="Dziesietny_Invoices2001Slovakia_Book1_2_KH Von 2012 gui BKH 1 4" xfId="5676"/>
    <cellStyle name="Dziesiętny_Invoices2001Slovakia_Book1_2_KH Von 2012 gui BKH 1 4" xfId="5677"/>
    <cellStyle name="Dziesietny_Invoices2001Slovakia_Book1_2_KH Von 2012 gui BKH 1_BIEU KE HOACH  2015 (KTN 6.11 sua)" xfId="5678"/>
    <cellStyle name="Dziesiętny_Invoices2001Slovakia_Book1_2_KH Von 2012 gui BKH 1_BIEU KE HOACH  2015 (KTN 6.11 sua)" xfId="5679"/>
    <cellStyle name="Dziesietny_Invoices2001Slovakia_Book1_2_KH Von 2012 gui BKH 2" xfId="5680"/>
    <cellStyle name="Dziesiętny_Invoices2001Slovakia_Book1_2_KH Von 2012 gui BKH 2" xfId="5681"/>
    <cellStyle name="Dziesietny_Invoices2001Slovakia_Book1_2_KH Von 2012 gui BKH 2 2" xfId="5682"/>
    <cellStyle name="Dziesiętny_Invoices2001Slovakia_Book1_2_KH Von 2012 gui BKH 2 2" xfId="5683"/>
    <cellStyle name="Dziesietny_Invoices2001Slovakia_Book1_2_KH Von 2012 gui BKH 2 2 2" xfId="5684"/>
    <cellStyle name="Dziesiętny_Invoices2001Slovakia_Book1_2_KH Von 2012 gui BKH 2 2 2" xfId="5685"/>
    <cellStyle name="Dziesietny_Invoices2001Slovakia_Book1_2_KH Von 2012 gui BKH 2 3" xfId="5686"/>
    <cellStyle name="Dziesiętny_Invoices2001Slovakia_Book1_2_KH Von 2012 gui BKH 2 3" xfId="5687"/>
    <cellStyle name="Dziesietny_Invoices2001Slovakia_Book1_2_KH Von 2012 gui BKH 2 3 2" xfId="5688"/>
    <cellStyle name="Dziesiętny_Invoices2001Slovakia_Book1_2_KH Von 2012 gui BKH 2 3 2" xfId="5689"/>
    <cellStyle name="Dziesietny_Invoices2001Slovakia_Book1_2_KH Von 2012 gui BKH 2 4" xfId="5690"/>
    <cellStyle name="Dziesiętny_Invoices2001Slovakia_Book1_2_KH Von 2012 gui BKH 2 4" xfId="5691"/>
    <cellStyle name="Dziesietny_Invoices2001Slovakia_Book1_2_QD ke hoach dau thau" xfId="5692"/>
    <cellStyle name="Dziesiętny_Invoices2001Slovakia_Book1_2_QD ke hoach dau thau" xfId="5693"/>
    <cellStyle name="Dziesietny_Invoices2001Slovakia_Book1_2_QD ke hoach dau thau 2" xfId="5694"/>
    <cellStyle name="Dziesiętny_Invoices2001Slovakia_Book1_2_QD ke hoach dau thau 2" xfId="5695"/>
    <cellStyle name="Dziesietny_Invoices2001Slovakia_Book1_2_QD ke hoach dau thau 2 2" xfId="5696"/>
    <cellStyle name="Dziesiętny_Invoices2001Slovakia_Book1_2_QD ke hoach dau thau 2 2" xfId="5697"/>
    <cellStyle name="Dziesietny_Invoices2001Slovakia_Book1_2_QD ke hoach dau thau 3" xfId="5698"/>
    <cellStyle name="Dziesiętny_Invoices2001Slovakia_Book1_2_QD ke hoach dau thau 3" xfId="5699"/>
    <cellStyle name="Dziesietny_Invoices2001Slovakia_Book1_2_QD ke hoach dau thau 3 2" xfId="5700"/>
    <cellStyle name="Dziesiętny_Invoices2001Slovakia_Book1_2_QD ke hoach dau thau 3 2" xfId="5701"/>
    <cellStyle name="Dziesietny_Invoices2001Slovakia_Book1_2_QD ke hoach dau thau 4" xfId="5702"/>
    <cellStyle name="Dziesiętny_Invoices2001Slovakia_Book1_2_QD ke hoach dau thau 4" xfId="5703"/>
    <cellStyle name="Dziesietny_Invoices2001Slovakia_Book1_2_Ra soat KH von 2011 (Huy-11-11-11)" xfId="5704"/>
    <cellStyle name="Dziesiętny_Invoices2001Slovakia_Book1_2_Ra soat KH von 2011 (Huy-11-11-11)" xfId="5705"/>
    <cellStyle name="Dziesietny_Invoices2001Slovakia_Book1_2_Ra soat KH von 2011 (Huy-11-11-11) 2" xfId="5706"/>
    <cellStyle name="Dziesiętny_Invoices2001Slovakia_Book1_2_Ra soat KH von 2011 (Huy-11-11-11) 2" xfId="5707"/>
    <cellStyle name="Dziesietny_Invoices2001Slovakia_Book1_2_Ra soat KH von 2011 (Huy-11-11-11) 2 2" xfId="5708"/>
    <cellStyle name="Dziesiętny_Invoices2001Slovakia_Book1_2_Ra soat KH von 2011 (Huy-11-11-11) 2 2" xfId="5709"/>
    <cellStyle name="Dziesietny_Invoices2001Slovakia_Book1_2_Ra soat KH von 2011 (Huy-11-11-11) 3" xfId="5710"/>
    <cellStyle name="Dziesiętny_Invoices2001Slovakia_Book1_2_Ra soat KH von 2011 (Huy-11-11-11) 3" xfId="5711"/>
    <cellStyle name="Dziesietny_Invoices2001Slovakia_Book1_2_Ra soat KH von 2011 (Huy-11-11-11) 3 2" xfId="5712"/>
    <cellStyle name="Dziesiętny_Invoices2001Slovakia_Book1_2_Ra soat KH von 2011 (Huy-11-11-11) 3 2" xfId="5713"/>
    <cellStyle name="Dziesietny_Invoices2001Slovakia_Book1_2_Ra soat KH von 2011 (Huy-11-11-11) 4" xfId="5714"/>
    <cellStyle name="Dziesiętny_Invoices2001Slovakia_Book1_2_Ra soat KH von 2011 (Huy-11-11-11) 4" xfId="5715"/>
    <cellStyle name="Dziesietny_Invoices2001Slovakia_Book1_2_Ra soat KH von 2011 (Huy-11-11-11) 5" xfId="5716"/>
    <cellStyle name="Dziesiętny_Invoices2001Slovakia_Book1_2_Ra soat KH von 2011 (Huy-11-11-11) 5" xfId="5717"/>
    <cellStyle name="Dziesietny_Invoices2001Slovakia_Book1_2_tinh toan hoang ha" xfId="5718"/>
    <cellStyle name="Dziesiętny_Invoices2001Slovakia_Book1_2_tinh toan hoang ha" xfId="5719"/>
    <cellStyle name="Dziesietny_Invoices2001Slovakia_Book1_2_tinh toan hoang ha 2" xfId="5720"/>
    <cellStyle name="Dziesiętny_Invoices2001Slovakia_Book1_2_tinh toan hoang ha 2" xfId="5721"/>
    <cellStyle name="Dziesietny_Invoices2001Slovakia_Book1_2_tinh toan hoang ha 2 2" xfId="5722"/>
    <cellStyle name="Dziesiętny_Invoices2001Slovakia_Book1_2_tinh toan hoang ha 2 2" xfId="5723"/>
    <cellStyle name="Dziesietny_Invoices2001Slovakia_Book1_2_tinh toan hoang ha 3" xfId="5724"/>
    <cellStyle name="Dziesiętny_Invoices2001Slovakia_Book1_2_tinh toan hoang ha 3" xfId="5725"/>
    <cellStyle name="Dziesietny_Invoices2001Slovakia_Book1_2_tinh toan hoang ha 3 2" xfId="5726"/>
    <cellStyle name="Dziesiętny_Invoices2001Slovakia_Book1_2_tinh toan hoang ha 3 2" xfId="5727"/>
    <cellStyle name="Dziesietny_Invoices2001Slovakia_Book1_2_tinh toan hoang ha 4" xfId="5728"/>
    <cellStyle name="Dziesiętny_Invoices2001Slovakia_Book1_2_tinh toan hoang ha 4" xfId="5729"/>
    <cellStyle name="Dziesietny_Invoices2001Slovakia_Book1_2_Tong von ĐTPT" xfId="5730"/>
    <cellStyle name="Dziesiętny_Invoices2001Slovakia_Book1_2_Tong von ĐTPT" xfId="5731"/>
    <cellStyle name="Dziesietny_Invoices2001Slovakia_Book1_2_Tong von ĐTPT 2" xfId="5732"/>
    <cellStyle name="Dziesiętny_Invoices2001Slovakia_Book1_2_Tong von ĐTPT 2" xfId="5733"/>
    <cellStyle name="Dziesietny_Invoices2001Slovakia_Book1_2_Tong von ĐTPT 2 2" xfId="5734"/>
    <cellStyle name="Dziesiętny_Invoices2001Slovakia_Book1_2_Tong von ĐTPT 2 2" xfId="5735"/>
    <cellStyle name="Dziesietny_Invoices2001Slovakia_Book1_2_Tong von ĐTPT 3" xfId="5736"/>
    <cellStyle name="Dziesiętny_Invoices2001Slovakia_Book1_2_Tong von ĐTPT 3" xfId="5737"/>
    <cellStyle name="Dziesietny_Invoices2001Slovakia_Book1_2_Tong von ĐTPT 3 2" xfId="5738"/>
    <cellStyle name="Dziesiętny_Invoices2001Slovakia_Book1_2_Tong von ĐTPT 3 2" xfId="5739"/>
    <cellStyle name="Dziesietny_Invoices2001Slovakia_Book1_2_Tong von ĐTPT 4" xfId="5740"/>
    <cellStyle name="Dziesiętny_Invoices2001Slovakia_Book1_2_Tong von ĐTPT 4" xfId="5741"/>
    <cellStyle name="Dziesietny_Invoices2001Slovakia_Book1_2_Viec Huy dang lam" xfId="5742"/>
    <cellStyle name="Dziesiętny_Invoices2001Slovakia_Book1_2_Viec Huy dang lam" xfId="5743"/>
    <cellStyle name="Dziesietny_Invoices2001Slovakia_Book1_3" xfId="5744"/>
    <cellStyle name="Dziesiętny_Invoices2001Slovakia_Book1_3" xfId="5745"/>
    <cellStyle name="Dziesietny_Invoices2001Slovakia_Book1_3 2" xfId="5746"/>
    <cellStyle name="Dziesiętny_Invoices2001Slovakia_Book1_3 2" xfId="5747"/>
    <cellStyle name="Dziesietny_Invoices2001Slovakia_Book1_3 2 2" xfId="5748"/>
    <cellStyle name="Dziesiętny_Invoices2001Slovakia_Book1_3 2 2" xfId="5749"/>
    <cellStyle name="Dziesietny_Invoices2001Slovakia_Book1_3 3" xfId="5750"/>
    <cellStyle name="Dziesiętny_Invoices2001Slovakia_Book1_3 3" xfId="5751"/>
    <cellStyle name="Dziesietny_Invoices2001Slovakia_Book1_3 3 2" xfId="5752"/>
    <cellStyle name="Dziesiętny_Invoices2001Slovakia_Book1_3 3 2" xfId="5753"/>
    <cellStyle name="Dziesietny_Invoices2001Slovakia_Book1_3 4" xfId="5754"/>
    <cellStyle name="Dziesiętny_Invoices2001Slovakia_Book1_3 4" xfId="5755"/>
    <cellStyle name="Dziesietny_Invoices2001Slovakia_Book1_Bao cao 9 thang  XDCB" xfId="5756"/>
    <cellStyle name="Dziesiętny_Invoices2001Slovakia_Book1_Book1" xfId="5757"/>
    <cellStyle name="Dziesietny_Invoices2001Slovakia_Book1_dự toán 30a 2013" xfId="5758"/>
    <cellStyle name="Dziesiętny_Invoices2001Slovakia_Book1_Nhu cau von ung truoc 2011 Tha h Hoa + Nge An gui TW" xfId="5759"/>
    <cellStyle name="Dziesietny_Invoices2001Slovakia_Book1_Tong hop Cac tuyen(9-1-06)" xfId="5760"/>
    <cellStyle name="Dziesiętny_Invoices2001Slovakia_Book1_Tong hop Cac tuyen(9-1-06)" xfId="5761"/>
    <cellStyle name="Dziesietny_Invoices2001Slovakia_Book1_Tong hop Cac tuyen(9-1-06) 2" xfId="5762"/>
    <cellStyle name="Dziesiętny_Invoices2001Slovakia_Book1_Tong hop Cac tuyen(9-1-06) 2" xfId="5763"/>
    <cellStyle name="Dziesietny_Invoices2001Slovakia_Book1_Tong hop Cac tuyen(9-1-06)_bieu tong hop lai kh von 2011 gui phong TH-KTDN" xfId="5764"/>
    <cellStyle name="Dziesiętny_Invoices2001Slovakia_Book1_Tong hop Cac tuyen(9-1-06)_bieu tong hop lai kh von 2011 gui phong TH-KTDN" xfId="5765"/>
    <cellStyle name="Dziesietny_Invoices2001Slovakia_Book1_Tong hop Cac tuyen(9-1-06)_bieu tong hop lai kh von 2011 gui phong TH-KTDN 2" xfId="5766"/>
    <cellStyle name="Dziesiętny_Invoices2001Slovakia_Book1_Tong hop Cac tuyen(9-1-06)_bieu tong hop lai kh von 2011 gui phong TH-KTDN 2" xfId="5767"/>
    <cellStyle name="Dziesietny_Invoices2001Slovakia_Book1_Tong hop Cac tuyen(9-1-06)_Copy of KH PHAN BO VON ĐỐI ỨNG NAM 2011 (30 TY phuong án gop WB)" xfId="5768"/>
    <cellStyle name="Dziesiętny_Invoices2001Slovakia_Book1_Tong hop Cac tuyen(9-1-06)_Copy of KH PHAN BO VON ĐỐI ỨNG NAM 2011 (30 TY phuong án gop WB)" xfId="5769"/>
    <cellStyle name="Dziesietny_Invoices2001Slovakia_Book1_Tong hop Cac tuyen(9-1-06)_Copy of KH PHAN BO VON ĐỐI ỨNG NAM 2011 (30 TY phuong án gop WB) 2" xfId="5770"/>
    <cellStyle name="Dziesiętny_Invoices2001Slovakia_Book1_Tong hop Cac tuyen(9-1-06)_Copy of KH PHAN BO VON ĐỐI ỨNG NAM 2011 (30 TY phuong án gop WB) 2" xfId="5771"/>
    <cellStyle name="Dziesietny_Invoices2001Slovakia_Book1_Tong hop Cac tuyen(9-1-06)_Ke hoach 2010 (theo doi 11-8-2010)" xfId="5772"/>
    <cellStyle name="Dziesiętny_Invoices2001Slovakia_Book1_Tong hop Cac tuyen(9-1-06)_Ke hoach 2010 (theo doi 11-8-2010)" xfId="5773"/>
    <cellStyle name="Dziesietny_Invoices2001Slovakia_Book1_Tong hop Cac tuyen(9-1-06)_Ke hoach 2010 (theo doi 11-8-2010) 2" xfId="5774"/>
    <cellStyle name="Dziesiętny_Invoices2001Slovakia_Book1_Tong hop Cac tuyen(9-1-06)_Ke hoach 2010 (theo doi 11-8-2010) 2" xfId="5775"/>
    <cellStyle name="Dziesietny_Invoices2001Slovakia_Book1_Tong hop Cac tuyen(9-1-06)_KH Von 2012 gui BKH 1" xfId="5776"/>
    <cellStyle name="Dziesiętny_Invoices2001Slovakia_Book1_Tong hop Cac tuyen(9-1-06)_KH Von 2012 gui BKH 1" xfId="5777"/>
    <cellStyle name="Dziesietny_Invoices2001Slovakia_Book1_Tong hop Cac tuyen(9-1-06)_KH Von 2012 gui BKH 1 2" xfId="5778"/>
    <cellStyle name="Dziesiętny_Invoices2001Slovakia_Book1_Tong hop Cac tuyen(9-1-06)_KH Von 2012 gui BKH 1 2" xfId="5779"/>
    <cellStyle name="Dziesietny_Invoices2001Slovakia_Book1_Tong hop Cac tuyen(9-1-06)_QD ke hoach dau thau" xfId="5780"/>
    <cellStyle name="Dziesiętny_Invoices2001Slovakia_Book1_Tong hop Cac tuyen(9-1-06)_QD ke hoach dau thau" xfId="5781"/>
    <cellStyle name="Dziesietny_Invoices2001Slovakia_Book1_Tong hop Cac tuyen(9-1-06)_QD ke hoach dau thau 2" xfId="5782"/>
    <cellStyle name="Dziesiętny_Invoices2001Slovakia_Book1_Tong hop Cac tuyen(9-1-06)_QD ke hoach dau thau 2" xfId="5783"/>
    <cellStyle name="Dziesietny_Invoices2001Slovakia_Book1_Tong hop Cac tuyen(9-1-06)_Tong von ĐTPT" xfId="5784"/>
    <cellStyle name="Dziesiętny_Invoices2001Slovakia_Book1_Tong hop Cac tuyen(9-1-06)_Tong von ĐTPT" xfId="5785"/>
    <cellStyle name="Dziesietny_Invoices2001Slovakia_Book1_Tong hop Cac tuyen(9-1-06)_Tong von ĐTPT 2" xfId="5786"/>
    <cellStyle name="Dziesiętny_Invoices2001Slovakia_Book1_Tong hop Cac tuyen(9-1-06)_Tong von ĐTPT 2" xfId="5787"/>
    <cellStyle name="Dziesietny_Invoices2001Slovakia_Book1_TONG HOP HOAN THUE NAM 2011" xfId="5788"/>
    <cellStyle name="Dziesiętny_Invoices2001Slovakia_Book1_ung truoc 2011 NSTW Thanh Hoa + Nge An gui Thu 12-5" xfId="5789"/>
    <cellStyle name="Dziesietny_Invoices2001Slovakia_Chi tieu KH nam 2009" xfId="5790"/>
    <cellStyle name="Dziesiętny_Invoices2001Slovakia_Chi tieu KH nam 2009" xfId="5791"/>
    <cellStyle name="Dziesietny_Invoices2001Slovakia_Chi tieu KH nam 2009 2" xfId="5792"/>
    <cellStyle name="Dziesiętny_Invoices2001Slovakia_Chi tieu KH nam 2009 2" xfId="5793"/>
    <cellStyle name="Dziesietny_Invoices2001Slovakia_Copy of KH PHAN BO VON ĐỐI ỨNG NAM 2011 (30 TY phuong án gop WB)" xfId="5794"/>
    <cellStyle name="Dziesiętny_Invoices2001Slovakia_Copy of KH PHAN BO VON ĐỐI ỨNG NAM 2011 (30 TY phuong án gop WB)" xfId="5795"/>
    <cellStyle name="Dziesietny_Invoices2001Slovakia_Copy of KH PHAN BO VON ĐỐI ỨNG NAM 2011 (30 TY phuong án gop WB) 2" xfId="5796"/>
    <cellStyle name="Dziesiętny_Invoices2001Slovakia_Copy of KH PHAN BO VON ĐỐI ỨNG NAM 2011 (30 TY phuong án gop WB) 2" xfId="5797"/>
    <cellStyle name="Dziesietny_Invoices2001Slovakia_Copy of KH PHAN BO VON ĐỐI ỨNG NAM 2011 (30 TY phuong án gop WB) 2 2" xfId="5798"/>
    <cellStyle name="Dziesiętny_Invoices2001Slovakia_Copy of KH PHAN BO VON ĐỐI ỨNG NAM 2011 (30 TY phuong án gop WB) 2 2" xfId="5799"/>
    <cellStyle name="Dziesietny_Invoices2001Slovakia_Copy of KH PHAN BO VON ĐỐI ỨNG NAM 2011 (30 TY phuong án gop WB) 3" xfId="5800"/>
    <cellStyle name="Dziesiętny_Invoices2001Slovakia_Copy of KH PHAN BO VON ĐỐI ỨNG NAM 2011 (30 TY phuong án gop WB) 3" xfId="5801"/>
    <cellStyle name="Dziesietny_Invoices2001Slovakia_Copy of KH PHAN BO VON ĐỐI ỨNG NAM 2011 (30 TY phuong án gop WB) 3 2" xfId="5802"/>
    <cellStyle name="Dziesiętny_Invoices2001Slovakia_Copy of KH PHAN BO VON ĐỐI ỨNG NAM 2011 (30 TY phuong án gop WB) 3 2" xfId="5803"/>
    <cellStyle name="Dziesietny_Invoices2001Slovakia_Copy of KH PHAN BO VON ĐỐI ỨNG NAM 2011 (30 TY phuong án gop WB) 4" xfId="5804"/>
    <cellStyle name="Dziesiętny_Invoices2001Slovakia_Copy of KH PHAN BO VON ĐỐI ỨNG NAM 2011 (30 TY phuong án gop WB) 4" xfId="5805"/>
    <cellStyle name="Dziesietny_Invoices2001Slovakia_Copy of KH PHAN BO VON ĐỐI ỨNG NAM 2011 (30 TY phuong án gop WB)_BIEU KE HOACH  2015 (KTN 6.11 sua)" xfId="5806"/>
    <cellStyle name="Dziesiętny_Invoices2001Slovakia_Copy of KH PHAN BO VON ĐỐI ỨNG NAM 2011 (30 TY phuong án gop WB)_BIEU KE HOACH  2015 (KTN 6.11 sua)" xfId="5807"/>
    <cellStyle name="Dziesietny_Invoices2001Slovakia_Danh Mục KCM trinh BKH 2011 (BS 30A)" xfId="5808"/>
    <cellStyle name="Dziesiętny_Invoices2001Slovakia_Danh Mục KCM trinh BKH 2011 (BS 30A)" xfId="5809"/>
    <cellStyle name="Dziesietny_Invoices2001Slovakia_Danh Mục KCM trinh BKH 2011 (BS 30A) 2" xfId="5810"/>
    <cellStyle name="Dziesiętny_Invoices2001Slovakia_Danh Mục KCM trinh BKH 2011 (BS 30A) 2" xfId="5811"/>
    <cellStyle name="Dziesietny_Invoices2001Slovakia_DT 1751 Muong Khoa" xfId="5812"/>
    <cellStyle name="Dziesiętny_Invoices2001Slovakia_DT 1751 Muong Khoa" xfId="5813"/>
    <cellStyle name="Dziesietny_Invoices2001Slovakia_DT 1751 Muong Khoa 2" xfId="5814"/>
    <cellStyle name="Dziesiętny_Invoices2001Slovakia_DT 1751 Muong Khoa 2" xfId="5815"/>
    <cellStyle name="Dziesietny_Invoices2001Slovakia_DT Nam vai" xfId="5816"/>
    <cellStyle name="Dziesiętny_Invoices2001Slovakia_DT tieu hoc diem TDC ban Cho 28-02-09" xfId="5817"/>
    <cellStyle name="Dziesietny_Invoices2001Slovakia_DT truong THPT  quyet thang tinh 04-3-09" xfId="5818"/>
    <cellStyle name="Dziesiętny_Invoices2001Slovakia_DT truong THPT  quyet thang tinh 04-3-09" xfId="5819"/>
    <cellStyle name="Dziesietny_Invoices2001Slovakia_DT truong THPT  quyet thang tinh 04-3-09 2" xfId="5820"/>
    <cellStyle name="Dziesiętny_Invoices2001Slovakia_DT truong THPT  quyet thang tinh 04-3-09 2" xfId="5821"/>
    <cellStyle name="Dziesietny_Invoices2001Slovakia_DTTD chieng chan Tham lai 29-9-2009" xfId="5822"/>
    <cellStyle name="Dziesiętny_Invoices2001Slovakia_DTTD chieng chan Tham lai 29-9-2009" xfId="5823"/>
    <cellStyle name="Dziesietny_Invoices2001Slovakia_DTTD chieng chan Tham lai 29-9-2009 2" xfId="5824"/>
    <cellStyle name="Dziesiętny_Invoices2001Slovakia_DTTD chieng chan Tham lai 29-9-2009 2" xfId="5825"/>
    <cellStyle name="Dziesietny_Invoices2001Slovakia_DTTD chieng chan Tham lai 29-9-2009 2 2" xfId="5826"/>
    <cellStyle name="Dziesiętny_Invoices2001Slovakia_DTTD chieng chan Tham lai 29-9-2009 2 2" xfId="5827"/>
    <cellStyle name="Dziesietny_Invoices2001Slovakia_DTTD chieng chan Tham lai 29-9-2009 3" xfId="5828"/>
    <cellStyle name="Dziesiętny_Invoices2001Slovakia_DTTD chieng chan Tham lai 29-9-2009 3" xfId="5829"/>
    <cellStyle name="Dziesietny_Invoices2001Slovakia_DTTD chieng chan Tham lai 29-9-2009 3 2" xfId="5830"/>
    <cellStyle name="Dziesiętny_Invoices2001Slovakia_DTTD chieng chan Tham lai 29-9-2009 3 2" xfId="5831"/>
    <cellStyle name="Dziesietny_Invoices2001Slovakia_DTTD chieng chan Tham lai 29-9-2009 4" xfId="5832"/>
    <cellStyle name="Dziesiętny_Invoices2001Slovakia_DTTD chieng chan Tham lai 29-9-2009 4" xfId="5833"/>
    <cellStyle name="Dziesietny_Invoices2001Slovakia_DTTD chieng chan Tham lai 29-9-2009_BIEU KE HOACH  2015 (KTN 6.11 sua)" xfId="5834"/>
    <cellStyle name="Dziesiętny_Invoices2001Slovakia_DTTD chieng chan Tham lai 29-9-2009_BIEU KE HOACH  2015 (KTN 6.11 sua)" xfId="5835"/>
    <cellStyle name="Dziesietny_Invoices2001Slovakia_d-uong+TDT" xfId="5836"/>
    <cellStyle name="Dziesiętny_Invoices2001Slovakia_GVL" xfId="5837"/>
    <cellStyle name="Dziesietny_Invoices2001Slovakia_Ke hoach 2010 (theo doi 11-8-2010)" xfId="5838"/>
    <cellStyle name="Dziesiętny_Invoices2001Slovakia_Ke hoach 2010 (theo doi 11-8-2010)" xfId="5839"/>
    <cellStyle name="Dziesietny_Invoices2001Slovakia_Ke hoach 2010 (theo doi 11-8-2010) 2" xfId="5840"/>
    <cellStyle name="Dziesiętny_Invoices2001Slovakia_Ke hoach 2010 (theo doi 11-8-2010) 2" xfId="5841"/>
    <cellStyle name="Dziesietny_Invoices2001Slovakia_ke hoach dau thau 30-6-2010" xfId="5842"/>
    <cellStyle name="Dziesiętny_Invoices2001Slovakia_ke hoach dau thau 30-6-2010" xfId="5843"/>
    <cellStyle name="Dziesietny_Invoices2001Slovakia_ke hoach dau thau 30-6-2010 2" xfId="5844"/>
    <cellStyle name="Dziesiętny_Invoices2001Slovakia_ke hoach dau thau 30-6-2010 2" xfId="5845"/>
    <cellStyle name="Dziesietny_Invoices2001Slovakia_KL K.C mat duong" xfId="5846"/>
    <cellStyle name="Dziesiętny_Invoices2001Slovakia_Nhµ ®Ó xe" xfId="5847"/>
    <cellStyle name="Dziesietny_Invoices2001Slovakia_Nha bao ve(28-7-05)" xfId="5848"/>
    <cellStyle name="Dziesiętny_Invoices2001Slovakia_Nha bao ve(28-7-05)" xfId="5849"/>
    <cellStyle name="Dziesietny_Invoices2001Slovakia_NHA de xe nguyen du" xfId="5850"/>
    <cellStyle name="Dziesiętny_Invoices2001Slovakia_NHA de xe nguyen du" xfId="5851"/>
    <cellStyle name="Dziesietny_Invoices2001Slovakia_Nhalamviec VTC(25-1-05)" xfId="5852"/>
    <cellStyle name="Dziesiętny_Invoices2001Slovakia_Nhalamviec VTC(25-1-05)" xfId="5853"/>
    <cellStyle name="Dziesietny_Invoices2001Slovakia_Nhu cau von ung truoc 2011 Tha h Hoa + Nge An gui TW" xfId="5854"/>
    <cellStyle name="Dziesiętny_Invoices2001Slovakia_Phan pha do" xfId="5855"/>
    <cellStyle name="Dziesietny_Invoices2001Slovakia_Ra soat KH von 2011 (Huy-11-11-11)" xfId="5856"/>
    <cellStyle name="Dziesiętny_Invoices2001Slovakia_Ra soat KH von 2011 (Huy-11-11-11)" xfId="5857"/>
    <cellStyle name="Dziesietny_Invoices2001Slovakia_Sheet2" xfId="5858"/>
    <cellStyle name="Dziesiętny_Invoices2001Slovakia_Sheet2" xfId="5859"/>
    <cellStyle name="Dziesietny_Invoices2001Slovakia_Sheet2 2" xfId="5860"/>
    <cellStyle name="Dziesiętny_Invoices2001Slovakia_Sheet2 2" xfId="5861"/>
    <cellStyle name="Dziesietny_Invoices2001Slovakia_TDT KHANH HOA" xfId="5862"/>
    <cellStyle name="Dziesiętny_Invoices2001Slovakia_TDT KHANH HOA" xfId="5863"/>
    <cellStyle name="Dziesietny_Invoices2001Slovakia_TDT KHANH HOA 2" xfId="5864"/>
    <cellStyle name="Dziesiętny_Invoices2001Slovakia_TDT KHANH HOA 2" xfId="5865"/>
    <cellStyle name="Dziesietny_Invoices2001Slovakia_TDT KHANH HOA 3" xfId="5866"/>
    <cellStyle name="Dziesiętny_Invoices2001Slovakia_TDT KHANH HOA 3" xfId="5867"/>
    <cellStyle name="Dziesietny_Invoices2001Slovakia_TDT KHANH HOA 4" xfId="5868"/>
    <cellStyle name="Dziesiętny_Invoices2001Slovakia_TDT KHANH HOA 4" xfId="5869"/>
    <cellStyle name="Dziesietny_Invoices2001Slovakia_TDT KHANH HOA 5" xfId="5870"/>
    <cellStyle name="Dziesiętny_Invoices2001Slovakia_TDT KHANH HOA 5" xfId="5871"/>
    <cellStyle name="Dziesietny_Invoices2001Slovakia_TDT KHANH HOA_bao_cao_TH_th_cong_tac_dau_thau_-_ngay251209" xfId="5872"/>
    <cellStyle name="Dziesiętny_Invoices2001Slovakia_TDT KHANH HOA_bao_cao_TH_th_cong_tac_dau_thau_-_ngay251209" xfId="5873"/>
    <cellStyle name="Dziesietny_Invoices2001Slovakia_TDT KHANH HOA_bao_cao_TH_th_cong_tac_dau_thau_-_ngay251209 2" xfId="5874"/>
    <cellStyle name="Dziesiętny_Invoices2001Slovakia_TDT KHANH HOA_bao_cao_TH_th_cong_tac_dau_thau_-_ngay251209 2" xfId="5875"/>
    <cellStyle name="Dziesietny_Invoices2001Slovakia_TDT KHANH HOA_Bieu chi tieu KH 2014 (Huy-04-11)" xfId="5876"/>
    <cellStyle name="Dziesiętny_Invoices2001Slovakia_TDT KHANH HOA_Bieu chi tieu KH 2014 (Huy-04-11)" xfId="5877"/>
    <cellStyle name="Dziesietny_Invoices2001Slovakia_TDT KHANH HOA_bieu ke hoach dau thau" xfId="5878"/>
    <cellStyle name="Dziesiętny_Invoices2001Slovakia_TDT KHANH HOA_bieu ke hoach dau thau" xfId="5879"/>
    <cellStyle name="Dziesietny_Invoices2001Slovakia_TDT KHANH HOA_bieu ke hoach dau thau 2" xfId="5880"/>
    <cellStyle name="Dziesiętny_Invoices2001Slovakia_TDT KHANH HOA_bieu ke hoach dau thau 2" xfId="5881"/>
    <cellStyle name="Dziesietny_Invoices2001Slovakia_TDT KHANH HOA_bieu ke hoach dau thau truong mam non SKH" xfId="5882"/>
    <cellStyle name="Dziesiętny_Invoices2001Slovakia_TDT KHANH HOA_bieu ke hoach dau thau truong mam non SKH" xfId="5883"/>
    <cellStyle name="Dziesietny_Invoices2001Slovakia_TDT KHANH HOA_bieu ke hoach dau thau truong mam non SKH 2" xfId="5884"/>
    <cellStyle name="Dziesiętny_Invoices2001Slovakia_TDT KHANH HOA_bieu ke hoach dau thau truong mam non SKH 2" xfId="5885"/>
    <cellStyle name="Dziesietny_Invoices2001Slovakia_TDT KHANH HOA_bieu tong hop lai kh von 2011 gui phong TH-KTDN" xfId="5886"/>
    <cellStyle name="Dziesiętny_Invoices2001Slovakia_TDT KHANH HOA_bieu tong hop lai kh von 2011 gui phong TH-KTDN" xfId="5887"/>
    <cellStyle name="Dziesietny_Invoices2001Slovakia_TDT KHANH HOA_bieu tong hop lai kh von 2011 gui phong TH-KTDN 2" xfId="5888"/>
    <cellStyle name="Dziesiętny_Invoices2001Slovakia_TDT KHANH HOA_bieu tong hop lai kh von 2011 gui phong TH-KTDN 2" xfId="5889"/>
    <cellStyle name="Dziesietny_Invoices2001Slovakia_TDT KHANH HOA_bieu tong hop lai kh von 2011 gui phong TH-KTDN 2 2" xfId="5890"/>
    <cellStyle name="Dziesiętny_Invoices2001Slovakia_TDT KHANH HOA_bieu tong hop lai kh von 2011 gui phong TH-KTDN 2 2" xfId="5891"/>
    <cellStyle name="Dziesietny_Invoices2001Slovakia_TDT KHANH HOA_bieu tong hop lai kh von 2011 gui phong TH-KTDN 3" xfId="5892"/>
    <cellStyle name="Dziesiętny_Invoices2001Slovakia_TDT KHANH HOA_bieu tong hop lai kh von 2011 gui phong TH-KTDN 3" xfId="5893"/>
    <cellStyle name="Dziesietny_Invoices2001Slovakia_TDT KHANH HOA_bieu tong hop lai kh von 2011 gui phong TH-KTDN 3 2" xfId="5894"/>
    <cellStyle name="Dziesiętny_Invoices2001Slovakia_TDT KHANH HOA_bieu tong hop lai kh von 2011 gui phong TH-KTDN 3 2" xfId="5895"/>
    <cellStyle name="Dziesietny_Invoices2001Slovakia_TDT KHANH HOA_bieu tong hop lai kh von 2011 gui phong TH-KTDN 4" xfId="5896"/>
    <cellStyle name="Dziesiętny_Invoices2001Slovakia_TDT KHANH HOA_bieu tong hop lai kh von 2011 gui phong TH-KTDN 4" xfId="5897"/>
    <cellStyle name="Dziesietny_Invoices2001Slovakia_TDT KHANH HOA_bieu tong hop lai kh von 2011 gui phong TH-KTDN_BIEU KE HOACH  2015 (KTN 6.11 sua)" xfId="5898"/>
    <cellStyle name="Dziesiętny_Invoices2001Slovakia_TDT KHANH HOA_bieu tong hop lai kh von 2011 gui phong TH-KTDN_BIEU KE HOACH  2015 (KTN 6.11 sua)" xfId="5899"/>
    <cellStyle name="Dziesietny_Invoices2001Slovakia_TDT KHANH HOA_Book1" xfId="5900"/>
    <cellStyle name="Dziesiętny_Invoices2001Slovakia_TDT KHANH HOA_Book1" xfId="5901"/>
    <cellStyle name="Dziesietny_Invoices2001Slovakia_TDT KHANH HOA_Book1 2" xfId="5902"/>
    <cellStyle name="Dziesiętny_Invoices2001Slovakia_TDT KHANH HOA_Book1 2" xfId="5903"/>
    <cellStyle name="Dziesietny_Invoices2001Slovakia_TDT KHANH HOA_Book1_1" xfId="5904"/>
    <cellStyle name="Dziesiętny_Invoices2001Slovakia_TDT KHANH HOA_Book1_1" xfId="5905"/>
    <cellStyle name="Dziesietny_Invoices2001Slovakia_TDT KHANH HOA_Book1_1 2" xfId="5906"/>
    <cellStyle name="Dziesiętny_Invoices2001Slovakia_TDT KHANH HOA_Book1_1 2" xfId="5907"/>
    <cellStyle name="Dziesietny_Invoices2001Slovakia_TDT KHANH HOA_Book1_1_ke hoach dau thau 30-6-2010" xfId="5908"/>
    <cellStyle name="Dziesiętny_Invoices2001Slovakia_TDT KHANH HOA_Book1_1_ke hoach dau thau 30-6-2010" xfId="5909"/>
    <cellStyle name="Dziesietny_Invoices2001Slovakia_TDT KHANH HOA_Book1_1_ke hoach dau thau 30-6-2010 2" xfId="5910"/>
    <cellStyle name="Dziesiętny_Invoices2001Slovakia_TDT KHANH HOA_Book1_1_ke hoach dau thau 30-6-2010 2" xfId="5911"/>
    <cellStyle name="Dziesietny_Invoices2001Slovakia_TDT KHANH HOA_Book1_2" xfId="5912"/>
    <cellStyle name="Dziesiętny_Invoices2001Slovakia_TDT KHANH HOA_Book1_2" xfId="5913"/>
    <cellStyle name="Dziesietny_Invoices2001Slovakia_TDT KHANH HOA_Book1_2 2" xfId="5914"/>
    <cellStyle name="Dziesiętny_Invoices2001Slovakia_TDT KHANH HOA_Book1_2 2" xfId="5915"/>
    <cellStyle name="Dziesietny_Invoices2001Slovakia_TDT KHANH HOA_Book1_Book1" xfId="5916"/>
    <cellStyle name="Dziesiętny_Invoices2001Slovakia_TDT KHANH HOA_Book1_Book1" xfId="5917"/>
    <cellStyle name="Dziesietny_Invoices2001Slovakia_TDT KHANH HOA_Book1_Book1 2" xfId="5918"/>
    <cellStyle name="Dziesiętny_Invoices2001Slovakia_TDT KHANH HOA_Book1_Book1 2" xfId="5919"/>
    <cellStyle name="Dziesietny_Invoices2001Slovakia_TDT KHANH HOA_Book1_DTTD chieng chan Tham lai 29-9-2009" xfId="5920"/>
    <cellStyle name="Dziesiętny_Invoices2001Slovakia_TDT KHANH HOA_Book1_DTTD chieng chan Tham lai 29-9-2009" xfId="5921"/>
    <cellStyle name="Dziesietny_Invoices2001Slovakia_TDT KHANH HOA_Book1_DTTD chieng chan Tham lai 29-9-2009 2" xfId="5922"/>
    <cellStyle name="Dziesiętny_Invoices2001Slovakia_TDT KHANH HOA_Book1_DTTD chieng chan Tham lai 29-9-2009 2" xfId="5923"/>
    <cellStyle name="Dziesietny_Invoices2001Slovakia_TDT KHANH HOA_Book1_Ke hoach 2010 (theo doi 11-8-2010)" xfId="5924"/>
    <cellStyle name="Dziesiętny_Invoices2001Slovakia_TDT KHANH HOA_Book1_Ke hoach 2010 (theo doi 11-8-2010)" xfId="5925"/>
    <cellStyle name="Dziesietny_Invoices2001Slovakia_TDT KHANH HOA_Book1_Ke hoach 2010 (theo doi 11-8-2010) 2" xfId="5926"/>
    <cellStyle name="Dziesiętny_Invoices2001Slovakia_TDT KHANH HOA_Book1_Ke hoach 2010 (theo doi 11-8-2010) 2" xfId="5927"/>
    <cellStyle name="Dziesietny_Invoices2001Slovakia_TDT KHANH HOA_Book1_ke hoach dau thau 30-6-2010" xfId="5928"/>
    <cellStyle name="Dziesiętny_Invoices2001Slovakia_TDT KHANH HOA_Book1_ke hoach dau thau 30-6-2010" xfId="5929"/>
    <cellStyle name="Dziesietny_Invoices2001Slovakia_TDT KHANH HOA_Book1_ke hoach dau thau 30-6-2010 2" xfId="5930"/>
    <cellStyle name="Dziesiętny_Invoices2001Slovakia_TDT KHANH HOA_Book1_ke hoach dau thau 30-6-2010 2" xfId="5931"/>
    <cellStyle name="Dziesietny_Invoices2001Slovakia_TDT KHANH HOA_Book1_ke hoach dau thau 30-6-2010 2 2" xfId="5932"/>
    <cellStyle name="Dziesiętny_Invoices2001Slovakia_TDT KHANH HOA_Book1_ke hoach dau thau 30-6-2010 2 2" xfId="5933"/>
    <cellStyle name="Dziesietny_Invoices2001Slovakia_TDT KHANH HOA_Book1_ke hoach dau thau 30-6-2010 3" xfId="5934"/>
    <cellStyle name="Dziesiętny_Invoices2001Slovakia_TDT KHANH HOA_Book1_ke hoach dau thau 30-6-2010 3" xfId="5935"/>
    <cellStyle name="Dziesietny_Invoices2001Slovakia_TDT KHANH HOA_Book1_ke hoach dau thau 30-6-2010 3 2" xfId="5936"/>
    <cellStyle name="Dziesiętny_Invoices2001Slovakia_TDT KHANH HOA_Book1_ke hoach dau thau 30-6-2010 3 2" xfId="5937"/>
    <cellStyle name="Dziesietny_Invoices2001Slovakia_TDT KHANH HOA_Book1_ke hoach dau thau 30-6-2010 4" xfId="5938"/>
    <cellStyle name="Dziesiętny_Invoices2001Slovakia_TDT KHANH HOA_Book1_ke hoach dau thau 30-6-2010 4" xfId="5939"/>
    <cellStyle name="Dziesietny_Invoices2001Slovakia_TDT KHANH HOA_Book1_ke hoach dau thau 30-6-2010_BIEU KE HOACH  2015 (KTN 6.11 sua)" xfId="5940"/>
    <cellStyle name="Dziesiętny_Invoices2001Slovakia_TDT KHANH HOA_Book1_ke hoach dau thau 30-6-2010_BIEU KE HOACH  2015 (KTN 6.11 sua)" xfId="5941"/>
    <cellStyle name="Dziesietny_Invoices2001Slovakia_TDT KHANH HOA_Book1_KH Von 2012 gui BKH 1" xfId="5942"/>
    <cellStyle name="Dziesiętny_Invoices2001Slovakia_TDT KHANH HOA_Book1_KH Von 2012 gui BKH 1" xfId="5943"/>
    <cellStyle name="Dziesietny_Invoices2001Slovakia_TDT KHANH HOA_Book1_KH Von 2012 gui BKH 1 2" xfId="5944"/>
    <cellStyle name="Dziesiętny_Invoices2001Slovakia_TDT KHANH HOA_Book1_KH Von 2012 gui BKH 1 2" xfId="5945"/>
    <cellStyle name="Dziesietny_Invoices2001Slovakia_TDT KHANH HOA_Book1_KH Von 2012 gui BKH 2" xfId="5946"/>
    <cellStyle name="Dziesiętny_Invoices2001Slovakia_TDT KHANH HOA_Book1_KH Von 2012 gui BKH 2" xfId="5947"/>
    <cellStyle name="Dziesietny_Invoices2001Slovakia_TDT KHANH HOA_Book1_KH Von 2012 gui BKH 2 2" xfId="5948"/>
    <cellStyle name="Dziesiętny_Invoices2001Slovakia_TDT KHANH HOA_Book1_KH Von 2012 gui BKH 2 2" xfId="5949"/>
    <cellStyle name="Dziesietny_Invoices2001Slovakia_TDT KHANH HOA_Chi tieu KH nam 2009" xfId="5950"/>
    <cellStyle name="Dziesiętny_Invoices2001Slovakia_TDT KHANH HOA_Chi tieu KH nam 2009" xfId="5951"/>
    <cellStyle name="Dziesietny_Invoices2001Slovakia_TDT KHANH HOA_Chi tieu KH nam 2009 2" xfId="5952"/>
    <cellStyle name="Dziesiętny_Invoices2001Slovakia_TDT KHANH HOA_Chi tieu KH nam 2009 2" xfId="5953"/>
    <cellStyle name="Dziesietny_Invoices2001Slovakia_TDT KHANH HOA_Copy of KH PHAN BO VON ĐỐI ỨNG NAM 2011 (30 TY phuong án gop WB)" xfId="5954"/>
    <cellStyle name="Dziesiętny_Invoices2001Slovakia_TDT KHANH HOA_Copy of KH PHAN BO VON ĐỐI ỨNG NAM 2011 (30 TY phuong án gop WB)" xfId="5955"/>
    <cellStyle name="Dziesietny_Invoices2001Slovakia_TDT KHANH HOA_Copy of KH PHAN BO VON ĐỐI ỨNG NAM 2011 (30 TY phuong án gop WB) 2" xfId="5956"/>
    <cellStyle name="Dziesiętny_Invoices2001Slovakia_TDT KHANH HOA_Copy of KH PHAN BO VON ĐỐI ỨNG NAM 2011 (30 TY phuong án gop WB) 2" xfId="5957"/>
    <cellStyle name="Dziesietny_Invoices2001Slovakia_TDT KHANH HOA_Copy of KH PHAN BO VON ĐỐI ỨNG NAM 2011 (30 TY phuong án gop WB) 2 2" xfId="5958"/>
    <cellStyle name="Dziesiętny_Invoices2001Slovakia_TDT KHANH HOA_Copy of KH PHAN BO VON ĐỐI ỨNG NAM 2011 (30 TY phuong án gop WB) 2 2" xfId="5959"/>
    <cellStyle name="Dziesietny_Invoices2001Slovakia_TDT KHANH HOA_Copy of KH PHAN BO VON ĐỐI ỨNG NAM 2011 (30 TY phuong án gop WB) 3" xfId="5960"/>
    <cellStyle name="Dziesiętny_Invoices2001Slovakia_TDT KHANH HOA_Copy of KH PHAN BO VON ĐỐI ỨNG NAM 2011 (30 TY phuong án gop WB) 3" xfId="5961"/>
    <cellStyle name="Dziesietny_Invoices2001Slovakia_TDT KHANH HOA_Copy of KH PHAN BO VON ĐỐI ỨNG NAM 2011 (30 TY phuong án gop WB) 3 2" xfId="5962"/>
    <cellStyle name="Dziesiętny_Invoices2001Slovakia_TDT KHANH HOA_Copy of KH PHAN BO VON ĐỐI ỨNG NAM 2011 (30 TY phuong án gop WB) 3 2" xfId="5963"/>
    <cellStyle name="Dziesietny_Invoices2001Slovakia_TDT KHANH HOA_Copy of KH PHAN BO VON ĐỐI ỨNG NAM 2011 (30 TY phuong án gop WB) 4" xfId="5964"/>
    <cellStyle name="Dziesiętny_Invoices2001Slovakia_TDT KHANH HOA_Copy of KH PHAN BO VON ĐỐI ỨNG NAM 2011 (30 TY phuong án gop WB) 4" xfId="5965"/>
    <cellStyle name="Dziesietny_Invoices2001Slovakia_TDT KHANH HOA_Copy of KH PHAN BO VON ĐỐI ỨNG NAM 2011 (30 TY phuong án gop WB)_BIEU KE HOACH  2015 (KTN 6.11 sua)" xfId="5966"/>
    <cellStyle name="Dziesiętny_Invoices2001Slovakia_TDT KHANH HOA_Copy of KH PHAN BO VON ĐỐI ỨNG NAM 2011 (30 TY phuong án gop WB)_BIEU KE HOACH  2015 (KTN 6.11 sua)" xfId="5967"/>
    <cellStyle name="Dziesietny_Invoices2001Slovakia_TDT KHANH HOA_Danh Mục KCM trinh BKH 2011 (BS 30A)" xfId="5968"/>
    <cellStyle name="Dziesiętny_Invoices2001Slovakia_TDT KHANH HOA_Danh Mục KCM trinh BKH 2011 (BS 30A)" xfId="5969"/>
    <cellStyle name="Dziesietny_Invoices2001Slovakia_TDT KHANH HOA_Danh Mục KCM trinh BKH 2011 (BS 30A) 2" xfId="5970"/>
    <cellStyle name="Dziesiętny_Invoices2001Slovakia_TDT KHANH HOA_Danh Mục KCM trinh BKH 2011 (BS 30A) 2" xfId="5971"/>
    <cellStyle name="Dziesietny_Invoices2001Slovakia_TDT KHANH HOA_DT 1751 Muong Khoa" xfId="5972"/>
    <cellStyle name="Dziesiętny_Invoices2001Slovakia_TDT KHANH HOA_DT 1751 Muong Khoa" xfId="5973"/>
    <cellStyle name="Dziesietny_Invoices2001Slovakia_TDT KHANH HOA_DT 1751 Muong Khoa 2" xfId="5974"/>
    <cellStyle name="Dziesiętny_Invoices2001Slovakia_TDT KHANH HOA_DT 1751 Muong Khoa 2" xfId="5975"/>
    <cellStyle name="Dziesietny_Invoices2001Slovakia_TDT KHANH HOA_DT tieu hoc diem TDC ban Cho 28-02-09" xfId="5976"/>
    <cellStyle name="Dziesiętny_Invoices2001Slovakia_TDT KHANH HOA_DT tieu hoc diem TDC ban Cho 28-02-09" xfId="5977"/>
    <cellStyle name="Dziesietny_Invoices2001Slovakia_TDT KHANH HOA_DT tieu hoc diem TDC ban Cho 28-02-09 2" xfId="5978"/>
    <cellStyle name="Dziesiętny_Invoices2001Slovakia_TDT KHANH HOA_DT tieu hoc diem TDC ban Cho 28-02-09 2" xfId="5979"/>
    <cellStyle name="Dziesietny_Invoices2001Slovakia_TDT KHANH HOA_DTTD chieng chan Tham lai 29-9-2009" xfId="5980"/>
    <cellStyle name="Dziesiętny_Invoices2001Slovakia_TDT KHANH HOA_DTTD chieng chan Tham lai 29-9-2009" xfId="5981"/>
    <cellStyle name="Dziesietny_Invoices2001Slovakia_TDT KHANH HOA_DTTD chieng chan Tham lai 29-9-2009 2" xfId="5982"/>
    <cellStyle name="Dziesiętny_Invoices2001Slovakia_TDT KHANH HOA_DTTD chieng chan Tham lai 29-9-2009 2" xfId="5983"/>
    <cellStyle name="Dziesietny_Invoices2001Slovakia_TDT KHANH HOA_DTTD chieng chan Tham lai 29-9-2009 2 2" xfId="5984"/>
    <cellStyle name="Dziesiętny_Invoices2001Slovakia_TDT KHANH HOA_DTTD chieng chan Tham lai 29-9-2009 2 2" xfId="5985"/>
    <cellStyle name="Dziesietny_Invoices2001Slovakia_TDT KHANH HOA_DTTD chieng chan Tham lai 29-9-2009 3" xfId="5986"/>
    <cellStyle name="Dziesiętny_Invoices2001Slovakia_TDT KHANH HOA_DTTD chieng chan Tham lai 29-9-2009 3" xfId="5987"/>
    <cellStyle name="Dziesietny_Invoices2001Slovakia_TDT KHANH HOA_DTTD chieng chan Tham lai 29-9-2009 3 2" xfId="5988"/>
    <cellStyle name="Dziesiętny_Invoices2001Slovakia_TDT KHANH HOA_DTTD chieng chan Tham lai 29-9-2009 3 2" xfId="5989"/>
    <cellStyle name="Dziesietny_Invoices2001Slovakia_TDT KHANH HOA_DTTD chieng chan Tham lai 29-9-2009 4" xfId="5990"/>
    <cellStyle name="Dziesiętny_Invoices2001Slovakia_TDT KHANH HOA_DTTD chieng chan Tham lai 29-9-2009 4" xfId="5991"/>
    <cellStyle name="Dziesietny_Invoices2001Slovakia_TDT KHANH HOA_DTTD chieng chan Tham lai 29-9-2009_BIEU KE HOACH  2015 (KTN 6.11 sua)" xfId="5992"/>
    <cellStyle name="Dziesiętny_Invoices2001Slovakia_TDT KHANH HOA_DTTD chieng chan Tham lai 29-9-2009_BIEU KE HOACH  2015 (KTN 6.11 sua)" xfId="5993"/>
    <cellStyle name="Dziesietny_Invoices2001Slovakia_TDT KHANH HOA_Du toan nuoc San Thang (GD2)" xfId="5994"/>
    <cellStyle name="Dziesiętny_Invoices2001Slovakia_TDT KHANH HOA_Du toan nuoc San Thang (GD2)" xfId="5995"/>
    <cellStyle name="Dziesietny_Invoices2001Slovakia_TDT KHANH HOA_Du toan nuoc San Thang (GD2) 2" xfId="5996"/>
    <cellStyle name="Dziesiętny_Invoices2001Slovakia_TDT KHANH HOA_Du toan nuoc San Thang (GD2) 2" xfId="5997"/>
    <cellStyle name="Dziesietny_Invoices2001Slovakia_TDT KHANH HOA_GVL" xfId="5998"/>
    <cellStyle name="Dziesiętny_Invoices2001Slovakia_TDT KHANH HOA_GVL" xfId="5999"/>
    <cellStyle name="Dziesietny_Invoices2001Slovakia_TDT KHANH HOA_GVL 2" xfId="6000"/>
    <cellStyle name="Dziesiętny_Invoices2001Slovakia_TDT KHANH HOA_GVL 2" xfId="6001"/>
    <cellStyle name="Dziesietny_Invoices2001Slovakia_TDT KHANH HOA_GVL 2 2" xfId="6002"/>
    <cellStyle name="Dziesiętny_Invoices2001Slovakia_TDT KHANH HOA_GVL 2 2" xfId="6003"/>
    <cellStyle name="Dziesietny_Invoices2001Slovakia_TDT KHANH HOA_GVL 3" xfId="6004"/>
    <cellStyle name="Dziesiętny_Invoices2001Slovakia_TDT KHANH HOA_GVL 3" xfId="6005"/>
    <cellStyle name="Dziesietny_Invoices2001Slovakia_TDT KHANH HOA_GVL 3 2" xfId="6006"/>
    <cellStyle name="Dziesiętny_Invoices2001Slovakia_TDT KHANH HOA_GVL 3 2" xfId="6007"/>
    <cellStyle name="Dziesietny_Invoices2001Slovakia_TDT KHANH HOA_GVL 4" xfId="6008"/>
    <cellStyle name="Dziesiętny_Invoices2001Slovakia_TDT KHANH HOA_GVL 4" xfId="6009"/>
    <cellStyle name="Dziesietny_Invoices2001Slovakia_TDT KHANH HOA_GVL_BIEU KE HOACH  2015 (KTN 6.11 sua)" xfId="6010"/>
    <cellStyle name="Dziesiętny_Invoices2001Slovakia_TDT KHANH HOA_GVL_BIEU KE HOACH  2015 (KTN 6.11 sua)" xfId="6011"/>
    <cellStyle name="Dziesietny_Invoices2001Slovakia_TDT KHANH HOA_ke hoach dau thau 30-6-2010" xfId="6012"/>
    <cellStyle name="Dziesiętny_Invoices2001Slovakia_TDT KHANH HOA_ke hoach dau thau 30-6-2010" xfId="6013"/>
    <cellStyle name="Dziesietny_Invoices2001Slovakia_TDT KHANH HOA_ke hoach dau thau 30-6-2010 2" xfId="6014"/>
    <cellStyle name="Dziesiętny_Invoices2001Slovakia_TDT KHANH HOA_ke hoach dau thau 30-6-2010 2" xfId="6015"/>
    <cellStyle name="Dziesietny_Invoices2001Slovakia_TDT KHANH HOA_KH Von 2012 gui BKH 1" xfId="6016"/>
    <cellStyle name="Dziesiętny_Invoices2001Slovakia_TDT KHANH HOA_KH Von 2012 gui BKH 1" xfId="6017"/>
    <cellStyle name="Dziesietny_Invoices2001Slovakia_TDT KHANH HOA_KH Von 2012 gui BKH 1 2" xfId="6018"/>
    <cellStyle name="Dziesiętny_Invoices2001Slovakia_TDT KHANH HOA_KH Von 2012 gui BKH 1 2" xfId="6019"/>
    <cellStyle name="Dziesietny_Invoices2001Slovakia_TDT KHANH HOA_KH Von 2012 gui BKH 1 2 2" xfId="6020"/>
    <cellStyle name="Dziesiętny_Invoices2001Slovakia_TDT KHANH HOA_KH Von 2012 gui BKH 1 2 2" xfId="6021"/>
    <cellStyle name="Dziesietny_Invoices2001Slovakia_TDT KHANH HOA_KH Von 2012 gui BKH 1 3" xfId="6022"/>
    <cellStyle name="Dziesiętny_Invoices2001Slovakia_TDT KHANH HOA_KH Von 2012 gui BKH 1 3" xfId="6023"/>
    <cellStyle name="Dziesietny_Invoices2001Slovakia_TDT KHANH HOA_KH Von 2012 gui BKH 1 3 2" xfId="6024"/>
    <cellStyle name="Dziesiętny_Invoices2001Slovakia_TDT KHANH HOA_KH Von 2012 gui BKH 1 3 2" xfId="6025"/>
    <cellStyle name="Dziesietny_Invoices2001Slovakia_TDT KHANH HOA_KH Von 2012 gui BKH 1 4" xfId="6026"/>
    <cellStyle name="Dziesiętny_Invoices2001Slovakia_TDT KHANH HOA_KH Von 2012 gui BKH 1 4" xfId="6027"/>
    <cellStyle name="Dziesietny_Invoices2001Slovakia_TDT KHANH HOA_KH Von 2012 gui BKH 1_BIEU KE HOACH  2015 (KTN 6.11 sua)" xfId="6028"/>
    <cellStyle name="Dziesiętny_Invoices2001Slovakia_TDT KHANH HOA_KH Von 2012 gui BKH 1_BIEU KE HOACH  2015 (KTN 6.11 sua)" xfId="6029"/>
    <cellStyle name="Dziesietny_Invoices2001Slovakia_TDT KHANH HOA_Phan pha do" xfId="6030"/>
    <cellStyle name="Dziesiętny_Invoices2001Slovakia_TDT KHANH HOA_Phan pha do" xfId="6031"/>
    <cellStyle name="Dziesietny_Invoices2001Slovakia_TDT KHANH HOA_Phan pha do 2" xfId="6032"/>
    <cellStyle name="Dziesiętny_Invoices2001Slovakia_TDT KHANH HOA_Phan pha do 2" xfId="6033"/>
    <cellStyle name="Dziesietny_Invoices2001Slovakia_TDT KHANH HOA_QD ke hoach dau thau" xfId="6034"/>
    <cellStyle name="Dziesiętny_Invoices2001Slovakia_TDT KHANH HOA_QD ke hoach dau thau" xfId="6035"/>
    <cellStyle name="Dziesietny_Invoices2001Slovakia_TDT KHANH HOA_QD ke hoach dau thau 2" xfId="6036"/>
    <cellStyle name="Dziesiętny_Invoices2001Slovakia_TDT KHANH HOA_QD ke hoach dau thau 2" xfId="6037"/>
    <cellStyle name="Dziesietny_Invoices2001Slovakia_TDT KHANH HOA_Ra soat KH von 2011 (Huy-11-11-11)" xfId="6038"/>
    <cellStyle name="Dziesiętny_Invoices2001Slovakia_TDT KHANH HOA_Ra soat KH von 2011 (Huy-11-11-11)" xfId="6039"/>
    <cellStyle name="Dziesietny_Invoices2001Slovakia_TDT KHANH HOA_Ra soat KH von 2011 (Huy-11-11-11) 2" xfId="6040"/>
    <cellStyle name="Dziesiętny_Invoices2001Slovakia_TDT KHANH HOA_Ra soat KH von 2011 (Huy-11-11-11) 2" xfId="6041"/>
    <cellStyle name="Dziesietny_Invoices2001Slovakia_TDT KHANH HOA_Sheet2" xfId="6042"/>
    <cellStyle name="Dziesiętny_Invoices2001Slovakia_TDT KHANH HOA_Sheet2" xfId="6043"/>
    <cellStyle name="Dziesietny_Invoices2001Slovakia_TDT KHANH HOA_Sheet2 2" xfId="6044"/>
    <cellStyle name="Dziesiętny_Invoices2001Slovakia_TDT KHANH HOA_Sheet2 2" xfId="6045"/>
    <cellStyle name="Dziesietny_Invoices2001Slovakia_TDT KHANH HOA_TH danh muc 08-09 den ngay 30-8-09" xfId="6046"/>
    <cellStyle name="Dziesiętny_Invoices2001Slovakia_TDT KHANH HOA_TH danh muc 08-09 den ngay 30-8-09" xfId="6047"/>
    <cellStyle name="Dziesietny_Invoices2001Slovakia_TDT KHANH HOA_TH danh muc 08-09 den ngay 30-8-09 2" xfId="6048"/>
    <cellStyle name="Dziesiętny_Invoices2001Slovakia_TDT KHANH HOA_TH danh muc 08-09 den ngay 30-8-09 2" xfId="6049"/>
    <cellStyle name="Dziesietny_Invoices2001Slovakia_TDT KHANH HOA_Tienluong" xfId="6050"/>
    <cellStyle name="Dziesiętny_Invoices2001Slovakia_TDT KHANH HOA_Tienluong" xfId="6051"/>
    <cellStyle name="Dziesietny_Invoices2001Slovakia_TDT KHANH HOA_Tienluong 2" xfId="6052"/>
    <cellStyle name="Dziesiętny_Invoices2001Slovakia_TDT KHANH HOA_Tienluong 2" xfId="6053"/>
    <cellStyle name="Dziesietny_Invoices2001Slovakia_TDT KHANH HOA_tinh toan hoang ha" xfId="6054"/>
    <cellStyle name="Dziesiętny_Invoices2001Slovakia_TDT KHANH HOA_tinh toan hoang ha" xfId="6055"/>
    <cellStyle name="Dziesietny_Invoices2001Slovakia_TDT KHANH HOA_tinh toan hoang ha 2" xfId="6056"/>
    <cellStyle name="Dziesiętny_Invoices2001Slovakia_TDT KHANH HOA_tinh toan hoang ha 2" xfId="6057"/>
    <cellStyle name="Dziesietny_Invoices2001Slovakia_TDT KHANH HOA_Tong hop Cac tuyen(9-1-06)" xfId="6058"/>
    <cellStyle name="Dziesiętny_Invoices2001Slovakia_TDT KHANH HOA_Tong hop Cac tuyen(9-1-06)" xfId="6059"/>
    <cellStyle name="Dziesietny_Invoices2001Slovakia_TDT KHANH HOA_Tong hop Cac tuyen(9-1-06) 2" xfId="6060"/>
    <cellStyle name="Dziesiętny_Invoices2001Slovakia_TDT KHANH HOA_Tong hop Cac tuyen(9-1-06) 2" xfId="6061"/>
    <cellStyle name="Dziesietny_Invoices2001Slovakia_TDT KHANH HOA_Tong hop Cac tuyen(9-1-06)_bieu tong hop lai kh von 2011 gui phong TH-KTDN" xfId="6062"/>
    <cellStyle name="Dziesiętny_Invoices2001Slovakia_TDT KHANH HOA_Tong hop Cac tuyen(9-1-06)_bieu tong hop lai kh von 2011 gui phong TH-KTDN" xfId="6063"/>
    <cellStyle name="Dziesietny_Invoices2001Slovakia_TDT KHANH HOA_Tong hop Cac tuyen(9-1-06)_bieu tong hop lai kh von 2011 gui phong TH-KTDN 2" xfId="6064"/>
    <cellStyle name="Dziesiętny_Invoices2001Slovakia_TDT KHANH HOA_Tong hop Cac tuyen(9-1-06)_bieu tong hop lai kh von 2011 gui phong TH-KTDN 2" xfId="6065"/>
    <cellStyle name="Dziesietny_Invoices2001Slovakia_TDT KHANH HOA_Tong hop Cac tuyen(9-1-06)_Copy of KH PHAN BO VON ĐỐI ỨNG NAM 2011 (30 TY phuong án gop WB)" xfId="6066"/>
    <cellStyle name="Dziesiętny_Invoices2001Slovakia_TDT KHANH HOA_Tong hop Cac tuyen(9-1-06)_Copy of KH PHAN BO VON ĐỐI ỨNG NAM 2011 (30 TY phuong án gop WB)" xfId="6067"/>
    <cellStyle name="Dziesietny_Invoices2001Slovakia_TDT KHANH HOA_Tong hop Cac tuyen(9-1-06)_Copy of KH PHAN BO VON ĐỐI ỨNG NAM 2011 (30 TY phuong án gop WB) 2" xfId="6068"/>
    <cellStyle name="Dziesiętny_Invoices2001Slovakia_TDT KHANH HOA_Tong hop Cac tuyen(9-1-06)_Copy of KH PHAN BO VON ĐỐI ỨNG NAM 2011 (30 TY phuong án gop WB) 2" xfId="6069"/>
    <cellStyle name="Dziesietny_Invoices2001Slovakia_TDT KHANH HOA_Tong hop Cac tuyen(9-1-06)_Ke hoach 2010 (theo doi 11-8-2010)" xfId="6070"/>
    <cellStyle name="Dziesiętny_Invoices2001Slovakia_TDT KHANH HOA_Tong hop Cac tuyen(9-1-06)_Ke hoach 2010 (theo doi 11-8-2010)" xfId="6071"/>
    <cellStyle name="Dziesietny_Invoices2001Slovakia_TDT KHANH HOA_Tong hop Cac tuyen(9-1-06)_Ke hoach 2010 (theo doi 11-8-2010) 2" xfId="6072"/>
    <cellStyle name="Dziesiętny_Invoices2001Slovakia_TDT KHANH HOA_Tong hop Cac tuyen(9-1-06)_Ke hoach 2010 (theo doi 11-8-2010) 2" xfId="6073"/>
    <cellStyle name="Dziesietny_Invoices2001Slovakia_TDT KHANH HOA_Tong hop Cac tuyen(9-1-06)_KH Von 2012 gui BKH 1" xfId="6074"/>
    <cellStyle name="Dziesiętny_Invoices2001Slovakia_TDT KHANH HOA_Tong hop Cac tuyen(9-1-06)_KH Von 2012 gui BKH 1" xfId="6075"/>
    <cellStyle name="Dziesietny_Invoices2001Slovakia_TDT KHANH HOA_Tong hop Cac tuyen(9-1-06)_KH Von 2012 gui BKH 1 2" xfId="6076"/>
    <cellStyle name="Dziesiętny_Invoices2001Slovakia_TDT KHANH HOA_Tong hop Cac tuyen(9-1-06)_KH Von 2012 gui BKH 1 2" xfId="6077"/>
    <cellStyle name="Dziesietny_Invoices2001Slovakia_TDT KHANH HOA_Tong hop Cac tuyen(9-1-06)_QD ke hoach dau thau" xfId="6078"/>
    <cellStyle name="Dziesiętny_Invoices2001Slovakia_TDT KHANH HOA_Tong hop Cac tuyen(9-1-06)_QD ke hoach dau thau" xfId="6079"/>
    <cellStyle name="Dziesietny_Invoices2001Slovakia_TDT KHANH HOA_Tong hop Cac tuyen(9-1-06)_QD ke hoach dau thau 2" xfId="6080"/>
    <cellStyle name="Dziesiętny_Invoices2001Slovakia_TDT KHANH HOA_Tong hop Cac tuyen(9-1-06)_QD ke hoach dau thau 2" xfId="6081"/>
    <cellStyle name="Dziesietny_Invoices2001Slovakia_TDT KHANH HOA_Tong hop Cac tuyen(9-1-06)_Tong von ĐTPT" xfId="6082"/>
    <cellStyle name="Dziesiętny_Invoices2001Slovakia_TDT KHANH HOA_Tong hop Cac tuyen(9-1-06)_Tong von ĐTPT" xfId="6083"/>
    <cellStyle name="Dziesietny_Invoices2001Slovakia_TDT KHANH HOA_Tong hop Cac tuyen(9-1-06)_Tong von ĐTPT 2" xfId="6084"/>
    <cellStyle name="Dziesiętny_Invoices2001Slovakia_TDT KHANH HOA_Tong hop Cac tuyen(9-1-06)_Tong von ĐTPT 2" xfId="6085"/>
    <cellStyle name="Dziesietny_Invoices2001Slovakia_TDT KHANH HOA_Tong von ĐTPT" xfId="6086"/>
    <cellStyle name="Dziesiętny_Invoices2001Slovakia_TDT KHANH HOA_Tong von ĐTPT" xfId="6087"/>
    <cellStyle name="Dziesietny_Invoices2001Slovakia_TDT KHANH HOA_Tong von ĐTPT 2" xfId="6088"/>
    <cellStyle name="Dziesiętny_Invoices2001Slovakia_TDT KHANH HOA_Tong von ĐTPT 2" xfId="6089"/>
    <cellStyle name="Dziesietny_Invoices2001Slovakia_TDT KHANH HOA_TU VAN THUY LOI THAM  PHE" xfId="6090"/>
    <cellStyle name="Dziesiętny_Invoices2001Slovakia_TDT KHANH HOA_TU VAN THUY LOI THAM  PHE" xfId="6091"/>
    <cellStyle name="Dziesietny_Invoices2001Slovakia_TDT KHANH HOA_TU VAN THUY LOI THAM  PHE 2" xfId="6092"/>
    <cellStyle name="Dziesiętny_Invoices2001Slovakia_TDT KHANH HOA_TU VAN THUY LOI THAM  PHE 2" xfId="6093"/>
    <cellStyle name="Dziesietny_Invoices2001Slovakia_TDT KHANH HOA_Viec Huy dang lam" xfId="6094"/>
    <cellStyle name="Dziesiętny_Invoices2001Slovakia_TDT KHANH HOA_Viec Huy dang lam" xfId="6095"/>
    <cellStyle name="Dziesietny_Invoices2001Slovakia_TDT quangngai" xfId="6096"/>
    <cellStyle name="Dziesiętny_Invoices2001Slovakia_TDT quangngai" xfId="6097"/>
    <cellStyle name="Dziesietny_Invoices2001Slovakia_TDT quangngai 2" xfId="6098"/>
    <cellStyle name="Dziesiętny_Invoices2001Slovakia_TDT quangngai 2" xfId="6099"/>
    <cellStyle name="Dziesietny_Invoices2001Slovakia_TH danh muc 08-09 den ngay 30-8-09" xfId="6100"/>
    <cellStyle name="Dziesiętny_Invoices2001Slovakia_TH danh muc 08-09 den ngay 30-8-09" xfId="6101"/>
    <cellStyle name="Dziesietny_Invoices2001Slovakia_TH danh muc 08-09 den ngay 30-8-09 2" xfId="6102"/>
    <cellStyle name="Dziesiętny_Invoices2001Slovakia_TH danh muc 08-09 den ngay 30-8-09 2" xfId="6103"/>
    <cellStyle name="Dziesietny_Invoices2001Slovakia_Tham dinh du toan mat doong - Ban cho moi21-5" xfId="6104"/>
    <cellStyle name="Dziesiętny_Invoices2001Slovakia_Tham dinh du toan mat doong - Ban cho moi21-5" xfId="6105"/>
    <cellStyle name="Dziesietny_Invoices2001Slovakia_Tham dinh du toan mat doong - Ban cho moi21-5 2" xfId="6106"/>
    <cellStyle name="Dziesiętny_Invoices2001Slovakia_Tham dinh du toan mat doong - Ban cho moi21-5 2" xfId="6107"/>
    <cellStyle name="Dziesietny_Invoices2001Slovakia_Tienluong" xfId="6108"/>
    <cellStyle name="Dziesiętny_Invoices2001Slovakia_Tienluong" xfId="6109"/>
    <cellStyle name="Dziesietny_Invoices2001Slovakia_Tienluong 2" xfId="6110"/>
    <cellStyle name="Dziesiętny_Invoices2001Slovakia_Tienluong 2" xfId="6111"/>
    <cellStyle name="Dziesietny_Invoices2001Slovakia_TMDT(10-5-06)" xfId="6112"/>
    <cellStyle name="Dziesiętny_Invoices2001Slovakia_Tong von ĐTPT" xfId="6113"/>
    <cellStyle name="Dziesietny_Invoices2001Slovakia_Viec Huy dang lam" xfId="6114"/>
    <cellStyle name="Dziesiętny_Invoices2001Slovakia_Viec Huy dang lam" xfId="6115"/>
    <cellStyle name="e" xfId="6116"/>
    <cellStyle name="e 2" xfId="6117"/>
    <cellStyle name="e 3" xfId="6118"/>
    <cellStyle name="E&amp;Y House" xfId="6119"/>
    <cellStyle name="E&amp;Y House 2" xfId="6120"/>
    <cellStyle name="e_bieu ke hoach dau thau" xfId="6121"/>
    <cellStyle name="e_bieu ke hoach dau thau 2" xfId="6122"/>
    <cellStyle name="e_bieu ke hoach dau thau 3" xfId="6123"/>
    <cellStyle name="e_bieu ke hoach dau thau truong mam non SKH" xfId="6124"/>
    <cellStyle name="e_bieu ke hoach dau thau truong mam non SKH 2" xfId="6125"/>
    <cellStyle name="e_bieu ke hoach dau thau truong mam non SKH 3" xfId="6126"/>
    <cellStyle name="e_Book1" xfId="6127"/>
    <cellStyle name="e_Book1 2" xfId="6128"/>
    <cellStyle name="e_Book1 3" xfId="6129"/>
    <cellStyle name="e_DT tieu hoc diem TDC ban Cho 28-02-09" xfId="6130"/>
    <cellStyle name="e_DT tieu hoc diem TDC ban Cho 28-02-09 2" xfId="6131"/>
    <cellStyle name="e_DT tieu hoc diem TDC ban Cho 28-02-09 3" xfId="6132"/>
    <cellStyle name="e_Du toan" xfId="6133"/>
    <cellStyle name="e_Du toan 2" xfId="6134"/>
    <cellStyle name="e_Du toan 2 2" xfId="6135"/>
    <cellStyle name="e_Du toan 3" xfId="6136"/>
    <cellStyle name="e_Du toan nuoc San Thang (GD2)" xfId="6137"/>
    <cellStyle name="e_Du toan nuoc San Thang (GD2) 2" xfId="6138"/>
    <cellStyle name="e_Du toan nuoc San Thang (GD2) 3" xfId="6139"/>
    <cellStyle name="e_Du toan_BIEU KE HOACH  2015 (KTN 6.11 sua)" xfId="6140"/>
    <cellStyle name="e_HD TT1" xfId="6141"/>
    <cellStyle name="e_HD TT1 2" xfId="6142"/>
    <cellStyle name="e_HD TT1 2 2" xfId="6143"/>
    <cellStyle name="e_HD TT1 3" xfId="6144"/>
    <cellStyle name="e_HD TT1_BIEU KE HOACH  2015 (KTN 6.11 sua)" xfId="6145"/>
    <cellStyle name="e_Nha lop hoc 8 P" xfId="6146"/>
    <cellStyle name="e_Nha lop hoc 8 P 2" xfId="6147"/>
    <cellStyle name="e_Nha lop hoc 8 P 2 2" xfId="6148"/>
    <cellStyle name="e_Nha lop hoc 8 P 3" xfId="6149"/>
    <cellStyle name="e_Nha lop hoc 8 P_BIEU KE HOACH  2015 (KTN 6.11 sua)" xfId="6150"/>
    <cellStyle name="e_Tienluong" xfId="6151"/>
    <cellStyle name="e_Tienluong 2" xfId="6152"/>
    <cellStyle name="e_Tienluong 3" xfId="6153"/>
    <cellStyle name="ea" xfId="6154"/>
    <cellStyle name="Emphasis 1" xfId="6155"/>
    <cellStyle name="Emphasis 2" xfId="6156"/>
    <cellStyle name="Emphasis 3" xfId="6157"/>
    <cellStyle name="Enter Currency (0)" xfId="6158"/>
    <cellStyle name="Enter Currency (0) 2" xfId="6159"/>
    <cellStyle name="Enter Currency (0) 2 2" xfId="6160"/>
    <cellStyle name="Enter Currency (0) 3" xfId="6161"/>
    <cellStyle name="Enter Currency (2)" xfId="6162"/>
    <cellStyle name="Enter Currency (2) 2" xfId="6163"/>
    <cellStyle name="Enter Units (0)" xfId="6164"/>
    <cellStyle name="Enter Units (0) 2" xfId="6165"/>
    <cellStyle name="Enter Units (1)" xfId="6166"/>
    <cellStyle name="Enter Units (1) 2" xfId="6167"/>
    <cellStyle name="Enter Units (2)" xfId="6168"/>
    <cellStyle name="Enter Units (2) 2" xfId="6169"/>
    <cellStyle name="Entered" xfId="6170"/>
    <cellStyle name="Entered 2" xfId="6171"/>
    <cellStyle name="Euro" xfId="6172"/>
    <cellStyle name="Excel Built-in Normal" xfId="6173"/>
    <cellStyle name="Explanatory Text 2" xfId="6174"/>
    <cellStyle name="Explanatory Text 2 2" xfId="6175"/>
    <cellStyle name="Explanatory Text 2 3" xfId="6176"/>
    <cellStyle name="Explanatory Text 3" xfId="6177"/>
    <cellStyle name="Explanatory Text 4" xfId="6178"/>
    <cellStyle name="f" xfId="6179"/>
    <cellStyle name="f 2" xfId="6180"/>
    <cellStyle name="f 3" xfId="6181"/>
    <cellStyle name="f_bieu ke hoach dau thau" xfId="6182"/>
    <cellStyle name="f_bieu ke hoach dau thau 2" xfId="6183"/>
    <cellStyle name="f_bieu ke hoach dau thau 3" xfId="6184"/>
    <cellStyle name="f_bieu ke hoach dau thau truong mam non SKH" xfId="6185"/>
    <cellStyle name="f_bieu ke hoach dau thau truong mam non SKH 2" xfId="6186"/>
    <cellStyle name="f_bieu ke hoach dau thau truong mam non SKH 3" xfId="6187"/>
    <cellStyle name="f_Book1" xfId="6188"/>
    <cellStyle name="f_Book1 2" xfId="6189"/>
    <cellStyle name="f_Book1 3" xfId="6190"/>
    <cellStyle name="f_DT tieu hoc diem TDC ban Cho 28-02-09" xfId="6191"/>
    <cellStyle name="f_DT tieu hoc diem TDC ban Cho 28-02-09 2" xfId="6192"/>
    <cellStyle name="f_DT tieu hoc diem TDC ban Cho 28-02-09 3" xfId="6193"/>
    <cellStyle name="f_Du toan" xfId="6194"/>
    <cellStyle name="f_Du toan 2" xfId="6195"/>
    <cellStyle name="f_Du toan 2 2" xfId="6196"/>
    <cellStyle name="f_Du toan 3" xfId="6197"/>
    <cellStyle name="f_Du toan nuoc San Thang (GD2)" xfId="6198"/>
    <cellStyle name="f_Du toan nuoc San Thang (GD2) 2" xfId="6199"/>
    <cellStyle name="f_Du toan nuoc San Thang (GD2) 3" xfId="6200"/>
    <cellStyle name="f_Du toan_BIEU KE HOACH  2015 (KTN 6.11 sua)" xfId="6201"/>
    <cellStyle name="f_HD TT1" xfId="6202"/>
    <cellStyle name="f_HD TT1 2" xfId="6203"/>
    <cellStyle name="f_HD TT1 2 2" xfId="6204"/>
    <cellStyle name="f_HD TT1 3" xfId="6205"/>
    <cellStyle name="f_HD TT1_BIEU KE HOACH  2015 (KTN 6.11 sua)" xfId="6206"/>
    <cellStyle name="f_Nha lop hoc 8 P" xfId="6207"/>
    <cellStyle name="f_Nha lop hoc 8 P 2" xfId="6208"/>
    <cellStyle name="f_Nha lop hoc 8 P 2 2" xfId="6209"/>
    <cellStyle name="f_Nha lop hoc 8 P 3" xfId="6210"/>
    <cellStyle name="f_Nha lop hoc 8 P_BIEU KE HOACH  2015 (KTN 6.11 sua)" xfId="6211"/>
    <cellStyle name="f_Tienluong" xfId="6212"/>
    <cellStyle name="f_Tienluong 2" xfId="6213"/>
    <cellStyle name="f_Tienluong 3" xfId="6214"/>
    <cellStyle name="f1" xfId="6215"/>
    <cellStyle name="f1 2" xfId="6216"/>
    <cellStyle name="f2" xfId="6217"/>
    <cellStyle name="f2 2" xfId="6218"/>
    <cellStyle name="F3" xfId="6219"/>
    <cellStyle name="F3 2" xfId="6220"/>
    <cellStyle name="F4" xfId="6221"/>
    <cellStyle name="F4 2" xfId="6222"/>
    <cellStyle name="F5" xfId="6223"/>
    <cellStyle name="F5 2" xfId="6224"/>
    <cellStyle name="F6" xfId="6225"/>
    <cellStyle name="F6 2" xfId="6226"/>
    <cellStyle name="F7" xfId="6227"/>
    <cellStyle name="F7 2" xfId="6228"/>
    <cellStyle name="F8" xfId="6229"/>
    <cellStyle name="F8 2" xfId="6230"/>
    <cellStyle name="Fixed" xfId="6231"/>
    <cellStyle name="Fixed 2" xfId="6232"/>
    <cellStyle name="gia" xfId="6233"/>
    <cellStyle name="gia 2" xfId="6234"/>
    <cellStyle name="Good 2" xfId="6235"/>
    <cellStyle name="Good 2 2" xfId="6236"/>
    <cellStyle name="Good 2 3" xfId="6237"/>
    <cellStyle name="Good 3" xfId="6238"/>
    <cellStyle name="Good 4" xfId="6239"/>
    <cellStyle name="Grey" xfId="6240"/>
    <cellStyle name="Grey 2" xfId="6241"/>
    <cellStyle name="Grey 2 2" xfId="6242"/>
    <cellStyle name="Grey 3" xfId="6243"/>
    <cellStyle name="Grey 4" xfId="6244"/>
    <cellStyle name="Group" xfId="6245"/>
    <cellStyle name="Group 2" xfId="6246"/>
    <cellStyle name="H" xfId="6247"/>
    <cellStyle name="H 2" xfId="6248"/>
    <cellStyle name="H_bieumau 1" xfId="6249"/>
    <cellStyle name="H_Book1" xfId="6250"/>
    <cellStyle name="H_D-A-VU" xfId="6251"/>
    <cellStyle name="H_D-A-VU 2" xfId="6252"/>
    <cellStyle name="H_D-A-VU 3" xfId="6253"/>
    <cellStyle name="H_D-A-VU_BIEU KE HOACH  2015 (KTN 6.11 sua)" xfId="6254"/>
    <cellStyle name="H_HSTHAU" xfId="6255"/>
    <cellStyle name="H_HSTHAU 2" xfId="6256"/>
    <cellStyle name="H_HSTHAU 3" xfId="6257"/>
    <cellStyle name="H_HSTHAU_BIEU KE HOACH  2015 (KTN 6.11 sua)" xfId="6258"/>
    <cellStyle name="H_Ket du ung NS" xfId="6259"/>
    <cellStyle name="H_Ket du ung NS 2" xfId="6260"/>
    <cellStyle name="H_KH Von 2012 gui BKH 1" xfId="6261"/>
    <cellStyle name="H_KH Von 2012 gui BKH 1 2" xfId="6262"/>
    <cellStyle name="H_KH Von 2012 gui BKH 1 3" xfId="6263"/>
    <cellStyle name="H_KH Von 2012 gui BKH 1_BIEU KE HOACH  2015 (KTN 6.11 sua)" xfId="6264"/>
    <cellStyle name="H_KH Von 2012 gui BKH 2" xfId="6265"/>
    <cellStyle name="H_KH Von 2012 gui BKH 2 2" xfId="6266"/>
    <cellStyle name="H_KH Von 2012 gui BKH 2 3" xfId="6267"/>
    <cellStyle name="H_KH Von 2012 gui BKH 2_BIEU KE HOACH  2015 (KTN 6.11 sua)" xfId="6268"/>
    <cellStyle name="ha" xfId="6269"/>
    <cellStyle name="ha 2" xfId="6270"/>
    <cellStyle name="HAI" xfId="6271"/>
    <cellStyle name="Head 1" xfId="6272"/>
    <cellStyle name="Head 1 2" xfId="6273"/>
    <cellStyle name="Head 1 3" xfId="6274"/>
    <cellStyle name="HEADER" xfId="6275"/>
    <cellStyle name="HEADER 2" xfId="6276"/>
    <cellStyle name="HEADER 3" xfId="6277"/>
    <cellStyle name="Header1" xfId="6278"/>
    <cellStyle name="Header1 2" xfId="6279"/>
    <cellStyle name="Header2" xfId="6280"/>
    <cellStyle name="Header2 2" xfId="6281"/>
    <cellStyle name="Heading" xfId="6282"/>
    <cellStyle name="Heading 1 2" xfId="6283"/>
    <cellStyle name="Heading 1 2 2" xfId="6284"/>
    <cellStyle name="Heading 1 2 3" xfId="6285"/>
    <cellStyle name="Heading 1 2 4" xfId="6286"/>
    <cellStyle name="Heading 1 3" xfId="6287"/>
    <cellStyle name="Heading 2 2" xfId="6288"/>
    <cellStyle name="Heading 2 2 2" xfId="6289"/>
    <cellStyle name="Heading 2 2 3" xfId="6290"/>
    <cellStyle name="Heading 2 2 4" xfId="6291"/>
    <cellStyle name="Heading 2 3" xfId="6292"/>
    <cellStyle name="Heading 3 2" xfId="6293"/>
    <cellStyle name="Heading 3 2 2" xfId="6294"/>
    <cellStyle name="Heading 3 2 3" xfId="6295"/>
    <cellStyle name="Heading 3 3" xfId="6296"/>
    <cellStyle name="Heading 3 4" xfId="6297"/>
    <cellStyle name="Heading 4 2" xfId="6298"/>
    <cellStyle name="Heading 4 2 2" xfId="6299"/>
    <cellStyle name="Heading 4 2 3" xfId="6300"/>
    <cellStyle name="Heading 4 3" xfId="6301"/>
    <cellStyle name="Heading 4 4" xfId="6302"/>
    <cellStyle name="Heading1" xfId="6303"/>
    <cellStyle name="Heading1 1" xfId="6304"/>
    <cellStyle name="Heading1 2" xfId="6305"/>
    <cellStyle name="Heading1 3" xfId="6306"/>
    <cellStyle name="HEADING1 4" xfId="6307"/>
    <cellStyle name="Heading2" xfId="6308"/>
    <cellStyle name="Heading2 2" xfId="6309"/>
    <cellStyle name="Heading2 3" xfId="6310"/>
    <cellStyle name="HEADING2 4" xfId="6311"/>
    <cellStyle name="HEADINGS" xfId="6312"/>
    <cellStyle name="HEADINGS 2" xfId="6313"/>
    <cellStyle name="HEADINGSTOP" xfId="6314"/>
    <cellStyle name="HEADINGSTOP 2" xfId="6315"/>
    <cellStyle name="headoption" xfId="6316"/>
    <cellStyle name="headoption 2" xfId="6317"/>
    <cellStyle name="Hoa-Scholl" xfId="6318"/>
    <cellStyle name="Hoa-Scholl 2" xfId="6319"/>
    <cellStyle name="HUY" xfId="6320"/>
    <cellStyle name="HUY 2" xfId="6321"/>
    <cellStyle name="Hyperlink_Nhu%20cau%20KH%202010%20%28ODA%29(1) 2" xfId="6322"/>
    <cellStyle name="i phÝ kh¸c_B¶ng 2" xfId="6323"/>
    <cellStyle name="I.3" xfId="6324"/>
    <cellStyle name="I.3 2" xfId="6325"/>
    <cellStyle name="I.3 3" xfId="6326"/>
    <cellStyle name="I.3?b_x000c_Comma [0]_II?_x0012_Comma [0]_laroux_2?_x0012_Comma [0]_larou_x001c_Comma [0]_laroux_3_¼­¿ï-¾È»ê?$Comma [0]" xfId="6327"/>
    <cellStyle name="i·0" xfId="6328"/>
    <cellStyle name="i·0 2" xfId="6329"/>
    <cellStyle name="ï-¾È»ê_BiÓu TB" xfId="6330"/>
    <cellStyle name="Indent" xfId="6331"/>
    <cellStyle name="Indent 2" xfId="6332"/>
    <cellStyle name="Input [yellow]" xfId="6333"/>
    <cellStyle name="Input [yellow] 2" xfId="6334"/>
    <cellStyle name="Input [yellow] 2 2" xfId="6335"/>
    <cellStyle name="Input [yellow] 3" xfId="6336"/>
    <cellStyle name="Input [yellow] 4" xfId="6337"/>
    <cellStyle name="Input 10" xfId="6338"/>
    <cellStyle name="Input 11" xfId="6339"/>
    <cellStyle name="Input 12" xfId="6340"/>
    <cellStyle name="Input 13" xfId="6341"/>
    <cellStyle name="Input 14" xfId="6342"/>
    <cellStyle name="Input 15" xfId="6343"/>
    <cellStyle name="Input 16" xfId="6344"/>
    <cellStyle name="Input 17" xfId="6345"/>
    <cellStyle name="Input 18" xfId="6346"/>
    <cellStyle name="Input 19" xfId="6347"/>
    <cellStyle name="Input 2" xfId="6348"/>
    <cellStyle name="Input 2 2" xfId="6349"/>
    <cellStyle name="Input 2 3" xfId="6350"/>
    <cellStyle name="Input 20" xfId="6351"/>
    <cellStyle name="Input 21" xfId="6352"/>
    <cellStyle name="Input 22" xfId="6353"/>
    <cellStyle name="Input 23" xfId="6354"/>
    <cellStyle name="Input 24" xfId="6355"/>
    <cellStyle name="Input 25" xfId="6356"/>
    <cellStyle name="Input 26" xfId="6357"/>
    <cellStyle name="Input 27" xfId="6358"/>
    <cellStyle name="Input 28" xfId="6359"/>
    <cellStyle name="Input 29" xfId="6360"/>
    <cellStyle name="Input 3" xfId="6361"/>
    <cellStyle name="Input 30" xfId="6362"/>
    <cellStyle name="Input 31" xfId="6363"/>
    <cellStyle name="Input 32" xfId="6364"/>
    <cellStyle name="Input 33" xfId="6365"/>
    <cellStyle name="Input 34" xfId="6366"/>
    <cellStyle name="Input 35" xfId="6367"/>
    <cellStyle name="Input 36" xfId="6368"/>
    <cellStyle name="Input 37" xfId="6369"/>
    <cellStyle name="Input 38" xfId="6370"/>
    <cellStyle name="Input 39" xfId="6371"/>
    <cellStyle name="Input 4" xfId="6372"/>
    <cellStyle name="Input 40" xfId="6373"/>
    <cellStyle name="Input 41" xfId="6374"/>
    <cellStyle name="Input 42" xfId="6375"/>
    <cellStyle name="Input 43" xfId="6376"/>
    <cellStyle name="Input 44" xfId="6377"/>
    <cellStyle name="Input 45" xfId="6378"/>
    <cellStyle name="Input 46" xfId="6379"/>
    <cellStyle name="Input 47" xfId="6380"/>
    <cellStyle name="Input 48" xfId="6381"/>
    <cellStyle name="Input 49" xfId="6382"/>
    <cellStyle name="Input 5" xfId="6383"/>
    <cellStyle name="Input 50" xfId="6384"/>
    <cellStyle name="Input 51" xfId="6385"/>
    <cellStyle name="Input 52" xfId="6386"/>
    <cellStyle name="Input 53" xfId="6387"/>
    <cellStyle name="Input 54" xfId="6388"/>
    <cellStyle name="Input 55" xfId="6389"/>
    <cellStyle name="Input 56" xfId="6390"/>
    <cellStyle name="Input 57" xfId="6391"/>
    <cellStyle name="Input 58" xfId="6392"/>
    <cellStyle name="Input 59" xfId="6393"/>
    <cellStyle name="Input 6" xfId="6394"/>
    <cellStyle name="Input 60" xfId="6395"/>
    <cellStyle name="Input 61" xfId="6396"/>
    <cellStyle name="Input 7" xfId="6397"/>
    <cellStyle name="Input 8" xfId="6398"/>
    <cellStyle name="Input 9" xfId="6399"/>
    <cellStyle name="Input Cells" xfId="6400"/>
    <cellStyle name="Input Cells 2" xfId="6401"/>
    <cellStyle name="k" xfId="6402"/>
    <cellStyle name="k 2" xfId="6403"/>
    <cellStyle name="k_TONG HOP KINH PHI" xfId="6404"/>
    <cellStyle name="k_TONG HOP KINH PHI 2" xfId="6405"/>
    <cellStyle name="k_TONG HOP KINH PHI 3" xfId="6406"/>
    <cellStyle name="k_TONG HOP KINH PHI_BIEU KE HOACH  2015 (KTN 6.11 sua)" xfId="6407"/>
    <cellStyle name="k_ÿÿÿÿÿ" xfId="6408"/>
    <cellStyle name="k_ÿÿÿÿÿ 2" xfId="6409"/>
    <cellStyle name="k_ÿÿÿÿÿ 3" xfId="6410"/>
    <cellStyle name="k_ÿÿÿÿÿ_1" xfId="6411"/>
    <cellStyle name="k_ÿÿÿÿÿ_1 2" xfId="6412"/>
    <cellStyle name="k_ÿÿÿÿÿ_2" xfId="6413"/>
    <cellStyle name="k_ÿÿÿÿÿ_2 2" xfId="6414"/>
    <cellStyle name="k_ÿÿÿÿÿ_2 3" xfId="6415"/>
    <cellStyle name="k_ÿÿÿÿÿ_2_BIEU KE HOACH  2015 (KTN 6.11 sua)" xfId="6416"/>
    <cellStyle name="k_ÿÿÿÿÿ_BIEU KE HOACH  2015 (KTN 6.11 sua)" xfId="6417"/>
    <cellStyle name="k1" xfId="6418"/>
    <cellStyle name="k1 2" xfId="6419"/>
    <cellStyle name="k2" xfId="6420"/>
    <cellStyle name="k2 2" xfId="6421"/>
    <cellStyle name="kh¸c_Bang Chi tieu" xfId="6422"/>
    <cellStyle name="khanh" xfId="6423"/>
    <cellStyle name="khanh 2" xfId="6424"/>
    <cellStyle name="khanh 3" xfId="6425"/>
    <cellStyle name="khung" xfId="6426"/>
    <cellStyle name="khung 2" xfId="6427"/>
    <cellStyle name="khung 2 2" xfId="6428"/>
    <cellStyle name="khung 3" xfId="6429"/>
    <cellStyle name="Ledger 17 x 11 in" xfId="6430"/>
    <cellStyle name="Ledger 17 x 11 in 2" xfId="6431"/>
    <cellStyle name="Ledger 17 x 11 in 2 2" xfId="6432"/>
    <cellStyle name="Ledger 17 x 11 in 2 3" xfId="6433"/>
    <cellStyle name="Ledger 17 x 11 in 3" xfId="6434"/>
    <cellStyle name="Ledger 17 x 11 in 3 2" xfId="6435"/>
    <cellStyle name="Ledger 17 x 11 in 4" xfId="6436"/>
    <cellStyle name="Ledger 17 x 11 in_Duyet chung tu nam 2013 (Quyet)" xfId="6437"/>
    <cellStyle name="left" xfId="6438"/>
    <cellStyle name="left 2" xfId="6439"/>
    <cellStyle name="Line" xfId="6440"/>
    <cellStyle name="Line 2" xfId="6441"/>
    <cellStyle name="Line 3" xfId="6442"/>
    <cellStyle name="Link Currency (0)" xfId="6443"/>
    <cellStyle name="Link Currency (0) 2" xfId="6444"/>
    <cellStyle name="Link Currency (0) 2 2" xfId="6445"/>
    <cellStyle name="Link Currency (0) 3" xfId="6446"/>
    <cellStyle name="Link Currency (2)" xfId="6447"/>
    <cellStyle name="Link Currency (2) 2" xfId="6448"/>
    <cellStyle name="Link Units (0)" xfId="6449"/>
    <cellStyle name="Link Units (0) 2" xfId="6450"/>
    <cellStyle name="Link Units (1)" xfId="6451"/>
    <cellStyle name="Link Units (1) 2" xfId="6452"/>
    <cellStyle name="Link Units (2)" xfId="6453"/>
    <cellStyle name="Link Units (2) 2" xfId="6454"/>
    <cellStyle name="Linked Cell 2" xfId="6455"/>
    <cellStyle name="Linked Cell 2 2" xfId="6456"/>
    <cellStyle name="Linked Cell 2 3" xfId="6457"/>
    <cellStyle name="Linked Cell 3" xfId="6458"/>
    <cellStyle name="Linked Cell 4" xfId="6459"/>
    <cellStyle name="Linked Cells" xfId="6460"/>
    <cellStyle name="Linked Cells 2" xfId="6461"/>
    <cellStyle name="Loai CBDT" xfId="6462"/>
    <cellStyle name="Loai CT" xfId="6463"/>
    <cellStyle name="Loai GD" xfId="6464"/>
    <cellStyle name="luc" xfId="6465"/>
    <cellStyle name="luc 2" xfId="6466"/>
    <cellStyle name="luc 3" xfId="6467"/>
    <cellStyle name="luc2" xfId="6468"/>
    <cellStyle name="luc2 2" xfId="6469"/>
    <cellStyle name="luc2 2 2" xfId="6470"/>
    <cellStyle name="luc2 3" xfId="6471"/>
    <cellStyle name="MAU" xfId="6472"/>
    <cellStyle name="MAU 2" xfId="6473"/>
    <cellStyle name="Migliaia (0)_CALPREZZ" xfId="6474"/>
    <cellStyle name="Migliaia_ PESO ELETTR." xfId="6475"/>
    <cellStyle name="Millares [0]_2AV_M_M " xfId="6476"/>
    <cellStyle name="Millares_2AV_M_M " xfId="6477"/>
    <cellStyle name="Milliers [0]_      " xfId="6478"/>
    <cellStyle name="Milliers_      " xfId="6479"/>
    <cellStyle name="Môc" xfId="6480"/>
    <cellStyle name="Môc 2" xfId="6481"/>
    <cellStyle name="Môc 2 2" xfId="6482"/>
    <cellStyle name="Môc 3" xfId="6483"/>
    <cellStyle name="Model" xfId="6484"/>
    <cellStyle name="Model 2" xfId="6485"/>
    <cellStyle name="Model 3" xfId="6486"/>
    <cellStyle name="moi" xfId="6487"/>
    <cellStyle name="moi 2" xfId="6488"/>
    <cellStyle name="moi 3" xfId="6489"/>
    <cellStyle name="Mon?aire [0]_      " xfId="6490"/>
    <cellStyle name="Mon?aire_      " xfId="6491"/>
    <cellStyle name="Moneda [0]_2AV_M_M " xfId="6492"/>
    <cellStyle name="Moneda_2AV_M_M " xfId="6493"/>
    <cellStyle name="Monétaire [0]_      " xfId="6494"/>
    <cellStyle name="Monétaire_      " xfId="6495"/>
    <cellStyle name="n" xfId="6496"/>
    <cellStyle name="n 2" xfId="6497"/>
    <cellStyle name="n_bieu ke hoach dau thau" xfId="6498"/>
    <cellStyle name="n_bieu ke hoach dau thau 2" xfId="6499"/>
    <cellStyle name="n_bieu ke hoach dau thau truong mam non SKH" xfId="6500"/>
    <cellStyle name="n_bieu ke hoach dau thau truong mam non SKH 2" xfId="6501"/>
    <cellStyle name="n_Book1" xfId="6502"/>
    <cellStyle name="n_Book1 2" xfId="6503"/>
    <cellStyle name="n_Bu_Gia" xfId="6504"/>
    <cellStyle name="n_Bu_Gia 2" xfId="6505"/>
    <cellStyle name="n_DT tieu hoc diem TDC ban Cho 28-02-09" xfId="6506"/>
    <cellStyle name="n_DT tieu hoc diem TDC ban Cho 28-02-09 2" xfId="6507"/>
    <cellStyle name="n_Du toan" xfId="6508"/>
    <cellStyle name="n_Du toan 2" xfId="6509"/>
    <cellStyle name="n_Du toan 2 2" xfId="6510"/>
    <cellStyle name="n_Du toan 3" xfId="6511"/>
    <cellStyle name="n_Du toan nuoc San Thang (GD2)" xfId="6512"/>
    <cellStyle name="n_Du toan nuoc San Thang (GD2) 2" xfId="6513"/>
    <cellStyle name="n_Du toan_BIEU KE HOACH  2015 (KTN 6.11 sua)" xfId="6514"/>
    <cellStyle name="n_Nha lop hoc 8 P" xfId="6515"/>
    <cellStyle name="n_Nha lop hoc 8 P 2" xfId="6516"/>
    <cellStyle name="n_Nha lop hoc 8 P 2 2" xfId="6517"/>
    <cellStyle name="n_Nha lop hoc 8 P 3" xfId="6518"/>
    <cellStyle name="n_Nha lop hoc 8 P_BIEU KE HOACH  2015 (KTN 6.11 sua)" xfId="6519"/>
    <cellStyle name="n_Tienluong" xfId="6520"/>
    <cellStyle name="n_Tienluong 2" xfId="6521"/>
    <cellStyle name="n_Tram y te chan nua TD" xfId="6522"/>
    <cellStyle name="n_Tram y te chan nua TD 2" xfId="6523"/>
    <cellStyle name="n_Tram y te chan nua TD 2 2" xfId="6524"/>
    <cellStyle name="n_Tram y te chan nua TD 3" xfId="6525"/>
    <cellStyle name="n_Tram y te chan nua TD_BIEU KE HOACH  2015 (KTN 6.11 sua)" xfId="6526"/>
    <cellStyle name="n1" xfId="6527"/>
    <cellStyle name="n1 2" xfId="6528"/>
    <cellStyle name="Neutral 2" xfId="6529"/>
    <cellStyle name="Neutral 2 2" xfId="6530"/>
    <cellStyle name="Neutral 2 3" xfId="6531"/>
    <cellStyle name="Neutral 3" xfId="6532"/>
    <cellStyle name="Neutral 4" xfId="6533"/>
    <cellStyle name="New" xfId="6534"/>
    <cellStyle name="New 2" xfId="6535"/>
    <cellStyle name="New 3" xfId="6536"/>
    <cellStyle name="New Times Roman" xfId="6537"/>
    <cellStyle name="New Times Roman 2" xfId="6538"/>
    <cellStyle name="New Times Roman 3" xfId="6539"/>
    <cellStyle name="New_bieu ke hoach dau thau" xfId="6540"/>
    <cellStyle name="nga" xfId="6541"/>
    <cellStyle name="nga 2" xfId="6542"/>
    <cellStyle name="no dec" xfId="6543"/>
    <cellStyle name="no dec 2" xfId="6544"/>
    <cellStyle name="ÑONVÒ" xfId="6545"/>
    <cellStyle name="ÑONVÒ 2" xfId="6546"/>
    <cellStyle name="Normal" xfId="0" builtinId="0"/>
    <cellStyle name="Normal - Style1" xfId="6547"/>
    <cellStyle name="Normal - Style1 2" xfId="6548"/>
    <cellStyle name="Normal - Style1 2 2" xfId="6549"/>
    <cellStyle name="Normal - Style1 2 2 2" xfId="6550"/>
    <cellStyle name="Normal - Style1 2 3" xfId="6551"/>
    <cellStyle name="Normal - Style1 3" xfId="6552"/>
    <cellStyle name="Normal - Style1 4" xfId="6553"/>
    <cellStyle name="Normal - Style1 5" xfId="6554"/>
    <cellStyle name="Normal - 유형1" xfId="6555"/>
    <cellStyle name="Normal 10" xfId="6556"/>
    <cellStyle name="Normal 10 2" xfId="6557"/>
    <cellStyle name="Normal 10 3" xfId="6558"/>
    <cellStyle name="Normal 10 3 2" xfId="6559"/>
    <cellStyle name="Normal 10 4" xfId="6560"/>
    <cellStyle name="Normal 10 5" xfId="6561"/>
    <cellStyle name="Normal 10 7 3" xfId="6562"/>
    <cellStyle name="Normal 10 7 3 2" xfId="6563"/>
    <cellStyle name="Normal 11" xfId="33"/>
    <cellStyle name="Normal 11 2" xfId="21"/>
    <cellStyle name="Normal 11 2 2" xfId="6564"/>
    <cellStyle name="Normal 11 3" xfId="6565"/>
    <cellStyle name="Normal 11 4" xfId="6566"/>
    <cellStyle name="Normal 11 5" xfId="6567"/>
    <cellStyle name="Normal 12" xfId="6568"/>
    <cellStyle name="Normal 12 2" xfId="6569"/>
    <cellStyle name="Normal 12 3" xfId="6570"/>
    <cellStyle name="Normal 13" xfId="43"/>
    <cellStyle name="Normal 13 2" xfId="6571"/>
    <cellStyle name="Normal 13 3" xfId="6572"/>
    <cellStyle name="Normal 14" xfId="6573"/>
    <cellStyle name="Normal 14 2" xfId="6574"/>
    <cellStyle name="Normal 15" xfId="6575"/>
    <cellStyle name="Normal 15 2" xfId="6576"/>
    <cellStyle name="Normal 16" xfId="6577"/>
    <cellStyle name="Normal 16 2" xfId="6578"/>
    <cellStyle name="Normal 17" xfId="5"/>
    <cellStyle name="Normal 17 2" xfId="6579"/>
    <cellStyle name="Normal 18" xfId="6580"/>
    <cellStyle name="Normal 19" xfId="6581"/>
    <cellStyle name="Normal 2" xfId="39"/>
    <cellStyle name="Normal 2 10" xfId="6582"/>
    <cellStyle name="Normal 2 10 2" xfId="6583"/>
    <cellStyle name="Normal 2 2" xfId="44"/>
    <cellStyle name="Normal 2 2 2" xfId="49"/>
    <cellStyle name="Normal 2 2 2 2" xfId="6584"/>
    <cellStyle name="Normal 2 2 3" xfId="6585"/>
    <cellStyle name="Normal 2 2 4" xfId="6586"/>
    <cellStyle name="Normal 2 2 5" xfId="6587"/>
    <cellStyle name="Normal 2 2 6" xfId="6588"/>
    <cellStyle name="Normal 2 3" xfId="6589"/>
    <cellStyle name="Normal 2 3 2" xfId="6590"/>
    <cellStyle name="Normal 2 3 3" xfId="6591"/>
    <cellStyle name="Normal 2 32" xfId="6592"/>
    <cellStyle name="Normal 2 35" xfId="6593"/>
    <cellStyle name="Normal 2 4" xfId="3"/>
    <cellStyle name="Normal 2 4 2" xfId="30"/>
    <cellStyle name="Normal 2 4 3" xfId="6594"/>
    <cellStyle name="Normal 2 5" xfId="6595"/>
    <cellStyle name="Normal 2 6" xfId="6596"/>
    <cellStyle name="Normal 2_6a. Bieu Trung tam 05 06 chuyen doi hinh thuc dau tu" xfId="6597"/>
    <cellStyle name="Normal 20" xfId="6598"/>
    <cellStyle name="Normal 21" xfId="6599"/>
    <cellStyle name="Normal 22" xfId="6600"/>
    <cellStyle name="Normal 23" xfId="6601"/>
    <cellStyle name="Normal 23 2" xfId="6602"/>
    <cellStyle name="Normal 24" xfId="6603"/>
    <cellStyle name="Normal 24 2" xfId="6604"/>
    <cellStyle name="Normal 25" xfId="6605"/>
    <cellStyle name="Normal 25 2" xfId="6606"/>
    <cellStyle name="Normal 26" xfId="6607"/>
    <cellStyle name="Normal 26 2" xfId="6608"/>
    <cellStyle name="Normal 27" xfId="6609"/>
    <cellStyle name="Normal 27 2" xfId="6610"/>
    <cellStyle name="Normal 28" xfId="6611"/>
    <cellStyle name="Normal 28 2" xfId="6612"/>
    <cellStyle name="Normal 29" xfId="6613"/>
    <cellStyle name="Normal 29 2" xfId="6614"/>
    <cellStyle name="Normal 3" xfId="6615"/>
    <cellStyle name="Normal 3 2" xfId="6616"/>
    <cellStyle name="Normal 3 2 2" xfId="6617"/>
    <cellStyle name="Normal 3 2 2 2" xfId="6618"/>
    <cellStyle name="Normal 3 2 2 3" xfId="6619"/>
    <cellStyle name="Normal 3 2 3" xfId="6620"/>
    <cellStyle name="Normal 3 3" xfId="6621"/>
    <cellStyle name="Normal 3 3 2" xfId="6622"/>
    <cellStyle name="Normal 3 4" xfId="6623"/>
    <cellStyle name="Normal 3 8" xfId="6624"/>
    <cellStyle name="Normal 3_Bieu 05a" xfId="6625"/>
    <cellStyle name="Normal 30" xfId="6626"/>
    <cellStyle name="Normal 30 2" xfId="6627"/>
    <cellStyle name="Normal 31" xfId="6628"/>
    <cellStyle name="Normal 31 2" xfId="6629"/>
    <cellStyle name="Normal 32" xfId="6630"/>
    <cellStyle name="Normal 32 2" xfId="6631"/>
    <cellStyle name="Normal 32 3" xfId="6632"/>
    <cellStyle name="Normal 33" xfId="6633"/>
    <cellStyle name="Normal 34" xfId="6634"/>
    <cellStyle name="Normal 34 2" xfId="6635"/>
    <cellStyle name="Normal 34_1460 Sua" xfId="6636"/>
    <cellStyle name="Normal 35" xfId="6637"/>
    <cellStyle name="Normal 36" xfId="6638"/>
    <cellStyle name="Normal 37" xfId="6639"/>
    <cellStyle name="Normal 38" xfId="6640"/>
    <cellStyle name="Normal 39" xfId="6641"/>
    <cellStyle name="Normal 4" xfId="6642"/>
    <cellStyle name="Normal 4 2" xfId="31"/>
    <cellStyle name="Normal 4 2 2" xfId="36"/>
    <cellStyle name="Normal 4 2 2 2" xfId="6643"/>
    <cellStyle name="Normal 4 2 3" xfId="6644"/>
    <cellStyle name="Normal 4 2 4" xfId="6645"/>
    <cellStyle name="Normal 4 2 4 2" xfId="6646"/>
    <cellStyle name="Normal 4 3" xfId="6647"/>
    <cellStyle name="Normal 4 3 2" xfId="6648"/>
    <cellStyle name="Normal 4 4" xfId="6649"/>
    <cellStyle name="Normal 4 5" xfId="6650"/>
    <cellStyle name="Normal 4 6" xfId="6651"/>
    <cellStyle name="Normal 4_Bang bieu" xfId="6652"/>
    <cellStyle name="Normal 40" xfId="6653"/>
    <cellStyle name="Normal 41" xfId="6654"/>
    <cellStyle name="Normal 42" xfId="6655"/>
    <cellStyle name="Normal 43" xfId="6656"/>
    <cellStyle name="Normal 44" xfId="6657"/>
    <cellStyle name="Normal 45" xfId="6658"/>
    <cellStyle name="Normal 46" xfId="6659"/>
    <cellStyle name="Normal 47" xfId="6660"/>
    <cellStyle name="Normal 48" xfId="6661"/>
    <cellStyle name="Normal 49" xfId="6662"/>
    <cellStyle name="Normal 5" xfId="50"/>
    <cellStyle name="Normal 5 2" xfId="6663"/>
    <cellStyle name="Normal 5 2 2" xfId="6664"/>
    <cellStyle name="Normal 5 2 3" xfId="6665"/>
    <cellStyle name="Normal 5 3" xfId="6666"/>
    <cellStyle name="Normal 5_Bieu 14-Nong thon moi" xfId="6667"/>
    <cellStyle name="Normal 50" xfId="6668"/>
    <cellStyle name="Normal 51" xfId="6669"/>
    <cellStyle name="Normal 52" xfId="6670"/>
    <cellStyle name="Normal 53" xfId="6671"/>
    <cellStyle name="Normal 54" xfId="6672"/>
    <cellStyle name="Normal 55" xfId="6673"/>
    <cellStyle name="Normal 56" xfId="6674"/>
    <cellStyle name="Normal 57" xfId="6675"/>
    <cellStyle name="Normal 58" xfId="6676"/>
    <cellStyle name="Normal 59" xfId="6677"/>
    <cellStyle name="Normal 6" xfId="6678"/>
    <cellStyle name="Normal 6 2" xfId="6679"/>
    <cellStyle name="Normal 6 3" xfId="6680"/>
    <cellStyle name="Normal 6 4" xfId="6681"/>
    <cellStyle name="Normal 6_TPCP trinh UBND ngay 27-12" xfId="6682"/>
    <cellStyle name="Normal 60" xfId="6683"/>
    <cellStyle name="Normal 61" xfId="6684"/>
    <cellStyle name="Normal 62" xfId="6685"/>
    <cellStyle name="Normal 63" xfId="6686"/>
    <cellStyle name="Normal 64" xfId="6687"/>
    <cellStyle name="Normal 65" xfId="6688"/>
    <cellStyle name="Normal 66" xfId="8"/>
    <cellStyle name="Normal 66 2" xfId="6689"/>
    <cellStyle name="Normal 66 3" xfId="6690"/>
    <cellStyle name="Normal 66 3 2" xfId="6691"/>
    <cellStyle name="Normal 66 4" xfId="6692"/>
    <cellStyle name="Normal 67" xfId="6693"/>
    <cellStyle name="Normal 68" xfId="6694"/>
    <cellStyle name="Normal 69" xfId="6695"/>
    <cellStyle name="Normal 7" xfId="6696"/>
    <cellStyle name="Normal 7 2" xfId="6697"/>
    <cellStyle name="Normal 7 2 2" xfId="6698"/>
    <cellStyle name="Normal 7 3" xfId="6699"/>
    <cellStyle name="Normal 7 4" xfId="6700"/>
    <cellStyle name="Normal 7 5" xfId="6701"/>
    <cellStyle name="Normal 7 6" xfId="6702"/>
    <cellStyle name="Normal 70" xfId="6703"/>
    <cellStyle name="Normal 71" xfId="6704"/>
    <cellStyle name="Normal 72" xfId="6705"/>
    <cellStyle name="Normal 73" xfId="6706"/>
    <cellStyle name="Normal 74" xfId="6707"/>
    <cellStyle name="Normal 75" xfId="6708"/>
    <cellStyle name="Normal 76" xfId="6709"/>
    <cellStyle name="Normal 77" xfId="6710"/>
    <cellStyle name="Normal 78" xfId="6711"/>
    <cellStyle name="Normal 78 2" xfId="45"/>
    <cellStyle name="Normal 79" xfId="35"/>
    <cellStyle name="Normal 8" xfId="6712"/>
    <cellStyle name="Normal 8 2" xfId="6713"/>
    <cellStyle name="Normal 8 2 2" xfId="6714"/>
    <cellStyle name="Normal 8 3" xfId="6715"/>
    <cellStyle name="Normal 8 4" xfId="6716"/>
    <cellStyle name="Normal 8 5" xfId="6717"/>
    <cellStyle name="Normal 8 6" xfId="6718"/>
    <cellStyle name="Normal 80" xfId="6719"/>
    <cellStyle name="Normal 81" xfId="29"/>
    <cellStyle name="Normal 81 2" xfId="6720"/>
    <cellStyle name="Normal 81 2 2" xfId="6721"/>
    <cellStyle name="Normal 81 3" xfId="6722"/>
    <cellStyle name="Normal 81 3 2" xfId="6723"/>
    <cellStyle name="Normal 82" xfId="6724"/>
    <cellStyle name="Normal 82 2" xfId="6725"/>
    <cellStyle name="Normal 83" xfId="4"/>
    <cellStyle name="Normal 83 2" xfId="6726"/>
    <cellStyle name="Normal 84" xfId="9"/>
    <cellStyle name="Normal 85" xfId="11"/>
    <cellStyle name="Normal 86" xfId="12"/>
    <cellStyle name="Normal 87" xfId="14"/>
    <cellStyle name="Normal 88" xfId="17"/>
    <cellStyle name="Normal 89" xfId="18"/>
    <cellStyle name="Normal 9" xfId="6727"/>
    <cellStyle name="Normal 9 2" xfId="6728"/>
    <cellStyle name="Normal 9 2 2" xfId="6729"/>
    <cellStyle name="Normal 9 3" xfId="6730"/>
    <cellStyle name="Normal 9_BieuHD2016-2020Tquang2(OK)" xfId="6731"/>
    <cellStyle name="Normal 90" xfId="6"/>
    <cellStyle name="Normal 91" xfId="10"/>
    <cellStyle name="Normal 93" xfId="13"/>
    <cellStyle name="Normal 94" xfId="15"/>
    <cellStyle name="Normal 96" xfId="19"/>
    <cellStyle name="Normal VN" xfId="6732"/>
    <cellStyle name="Normal_Bao cao CV 1345 (bo von su nghiep)  2" xfId="20"/>
    <cellStyle name="Normal_Bieu mau (CV )" xfId="2"/>
    <cellStyle name="Normal_Bieu mau (CV ) 2" xfId="25"/>
    <cellStyle name="Normal_Sheet1" xfId="22"/>
    <cellStyle name="Normal_Sheet1 (2)" xfId="46"/>
    <cellStyle name="Normal_Sheet1 2" xfId="27"/>
    <cellStyle name="Normal1" xfId="6733"/>
    <cellStyle name="Normal1 2" xfId="6734"/>
    <cellStyle name="Normal1 3" xfId="6735"/>
    <cellStyle name="Normal8" xfId="6736"/>
    <cellStyle name="Normal8 2" xfId="6737"/>
    <cellStyle name="Normale_ PESO ELETTR." xfId="6738"/>
    <cellStyle name="Normalny_Cennik obowiazuje od 06-08-2001 r (1)" xfId="6739"/>
    <cellStyle name="Note 2" xfId="6740"/>
    <cellStyle name="Note 2 2" xfId="6741"/>
    <cellStyle name="Note 2 3" xfId="6742"/>
    <cellStyle name="Note 3" xfId="6743"/>
    <cellStyle name="Note 4" xfId="6744"/>
    <cellStyle name="NWM" xfId="6745"/>
    <cellStyle name="NWM 2" xfId="6746"/>
    <cellStyle name="Ò_x000d_Normal_123569" xfId="6747"/>
    <cellStyle name="Œ…‹æØ‚è [0.00]_ÆÂ¹²" xfId="6748"/>
    <cellStyle name="Œ…‹æØ‚è_laroux" xfId="6749"/>
    <cellStyle name="oft Excel]_x000d__x000a_Comment=open=/f ‚ðw’è‚·‚é‚ÆAƒ†[ƒU[’è‹`ŠÖ”‚ðŠÖ”“\‚è•t‚¯‚Ìˆê——‚É“o˜^‚·‚é‚±‚Æ‚ª‚Å‚«‚Ü‚·B_x000d__x000a_Maximized" xfId="6750"/>
    <cellStyle name="oft Excel]_x000d__x000a_Comment=open=/f ‚ðw’è‚·‚é‚ÆAƒ†[ƒU[’è‹`ŠÖ”‚ðŠÖ”“\‚è•t‚¯‚Ìˆê——‚É“o˜^‚·‚é‚±‚Æ‚ª‚Å‚«‚Ü‚·B_x000d__x000a_Maximized 2" xfId="6751"/>
    <cellStyle name="oft Excel]_x000d__x000a_Comment=open=/f ‚ðw’è‚·‚é‚ÆAƒ†[ƒU[’è‹`ŠÖ”‚ðŠÖ”“\‚è•t‚¯‚Ìˆê——‚É“o˜^‚·‚é‚±‚Æ‚ª‚Å‚«‚Ü‚·B_x000d__x000a_Maximized 3" xfId="6752"/>
    <cellStyle name="oft Excel]_x000d__x000a_Comment=open=/f ‚ðŽw’è‚·‚é‚ÆAƒ†[ƒU[’è‹`ŠÖ”‚ðŠÖ”“\‚è•t‚¯‚Ìˆê——‚É“o˜^‚·‚é‚±‚Æ‚ª‚Å‚«‚Ü‚·B_x000d__x000a_Maximized" xfId="6753"/>
    <cellStyle name="oft Excel]_x000d__x000a_Comment=open=/f ‚ðŽw’è‚·‚é‚ÆAƒ†[ƒU[’è‹`ŠÖ”‚ðŠÖ”“\‚è•t‚¯‚Ìˆê——‚É“o˜^‚·‚é‚±‚Æ‚ª‚Å‚«‚Ü‚·B_x000d__x000a_Maximized 2" xfId="6754"/>
    <cellStyle name="oft Excel]_x000d__x000a_Comment=open=/f ‚ðŽw’è‚·‚é‚ÆAƒ†[ƒU[’è‹`ŠÖ”‚ðŠÖ”“\‚è•t‚¯‚Ìˆê——‚É“o˜^‚·‚é‚±‚Æ‚ª‚Å‚«‚Ü‚·B_x000d__x000a_Maximized 2 2" xfId="6755"/>
    <cellStyle name="oft Excel]_x000d__x000a_Comment=open=/f ‚ðŽw’è‚·‚é‚ÆAƒ†[ƒU[’è‹`ŠÖ”‚ðŠÖ”“\‚è•t‚¯‚Ìˆê——‚É“o˜^‚·‚é‚±‚Æ‚ª‚Å‚«‚Ü‚·B_x000d__x000a_Maximized 3" xfId="6756"/>
    <cellStyle name="oft Excel]_x000d__x000a_Comment=The open=/f lines load custom functions into the Paste Function list._x000d__x000a_Maximized=2_x000d__x000a_Basics=1_x000d__x000a_A" xfId="6757"/>
    <cellStyle name="oft Excel]_x000d__x000a_Comment=The open=/f lines load custom functions into the Paste Function list._x000d__x000a_Maximized=2_x000d__x000a_Basics=1_x000d__x000a_A 2" xfId="6758"/>
    <cellStyle name="oft Excel]_x000d__x000a_Comment=The open=/f lines load custom functions into the Paste Function list._x000d__x000a_Maximized=2_x000d__x000a_Basics=1_x000d__x000a_A 3" xfId="6759"/>
    <cellStyle name="oft Excel]_x000d__x000a_Comment=The open=/f lines load custom functions into the Paste Function list._x000d__x000a_Maximized=3_x000d__x000a_Basics=1_x000d__x000a_A" xfId="6760"/>
    <cellStyle name="oft Excel]_x000d__x000a_Comment=The open=/f lines load custom functions into the Paste Function list._x000d__x000a_Maximized=3_x000d__x000a_Basics=1_x000d__x000a_A 2" xfId="6761"/>
    <cellStyle name="oft Excel]_x000d__x000a_Comment=The open=/f lines load custom functions into the Paste Function list._x000d__x000a_Maximized=3_x000d__x000a_Basics=1_x000d__x000a_A 2 2" xfId="6762"/>
    <cellStyle name="oft Excel]_x000d__x000a_Comment=The open=/f lines load custom functions into the Paste Function list._x000d__x000a_Maximized=3_x000d__x000a_Basics=1_x000d__x000a_A 3" xfId="6763"/>
    <cellStyle name="omma [0]_Mktg Prog" xfId="6764"/>
    <cellStyle name="ormal_Sheet1_1" xfId="6765"/>
    <cellStyle name="Output 2" xfId="6766"/>
    <cellStyle name="Output 2 2" xfId="6767"/>
    <cellStyle name="Output 2 3" xfId="6768"/>
    <cellStyle name="Output 3" xfId="6769"/>
    <cellStyle name="Output 4" xfId="6770"/>
    <cellStyle name="p" xfId="6771"/>
    <cellStyle name="p 2" xfId="6772"/>
    <cellStyle name="paint" xfId="6773"/>
    <cellStyle name="paint 2" xfId="6774"/>
    <cellStyle name="Pattern" xfId="6775"/>
    <cellStyle name="Pattern 2" xfId="6776"/>
    <cellStyle name="Pattern 2 2" xfId="6777"/>
    <cellStyle name="Pattern 3" xfId="6778"/>
    <cellStyle name="per.style" xfId="6779"/>
    <cellStyle name="per.style 2" xfId="6780"/>
    <cellStyle name="Percent" xfId="47" builtinId="5"/>
    <cellStyle name="Percent [0]" xfId="6781"/>
    <cellStyle name="Percent [0] 2" xfId="6782"/>
    <cellStyle name="Percent [0] 2 2" xfId="6783"/>
    <cellStyle name="Percent [0] 3" xfId="6784"/>
    <cellStyle name="Percent [00]" xfId="6785"/>
    <cellStyle name="Percent [00] 2" xfId="6786"/>
    <cellStyle name="Percent [00] 2 2" xfId="6787"/>
    <cellStyle name="Percent [00] 3" xfId="6788"/>
    <cellStyle name="Percent [2]" xfId="6789"/>
    <cellStyle name="Percent [2] 2" xfId="6790"/>
    <cellStyle name="Percent [2] 2 2" xfId="6791"/>
    <cellStyle name="Percent [2] 3" xfId="6792"/>
    <cellStyle name="Percent 2" xfId="6793"/>
    <cellStyle name="Percent 2 2" xfId="6794"/>
    <cellStyle name="Percent 3" xfId="6795"/>
    <cellStyle name="Percent 3 2" xfId="6796"/>
    <cellStyle name="Percent 4" xfId="6797"/>
    <cellStyle name="Percent 5" xfId="6798"/>
    <cellStyle name="Percent 5 2" xfId="6799"/>
    <cellStyle name="Percent 6" xfId="6800"/>
    <cellStyle name="PERCENTAGE" xfId="6801"/>
    <cellStyle name="PERCENTAGE 2" xfId="6802"/>
    <cellStyle name="PERCENTAGE 2 2" xfId="6803"/>
    <cellStyle name="PERCENTAGE 3" xfId="6804"/>
    <cellStyle name="PrePop Currency (0)" xfId="6805"/>
    <cellStyle name="PrePop Currency (0) 2" xfId="6806"/>
    <cellStyle name="PrePop Currency (0) 2 2" xfId="6807"/>
    <cellStyle name="PrePop Currency (0) 3" xfId="6808"/>
    <cellStyle name="PrePop Currency (2)" xfId="6809"/>
    <cellStyle name="PrePop Currency (2) 2" xfId="6810"/>
    <cellStyle name="PrePop Units (0)" xfId="6811"/>
    <cellStyle name="PrePop Units (0) 2" xfId="6812"/>
    <cellStyle name="PrePop Units (1)" xfId="6813"/>
    <cellStyle name="PrePop Units (1) 2" xfId="6814"/>
    <cellStyle name="PrePop Units (2)" xfId="6815"/>
    <cellStyle name="PrePop Units (2) 2" xfId="6816"/>
    <cellStyle name="pricing" xfId="6817"/>
    <cellStyle name="pricing 2" xfId="6818"/>
    <cellStyle name="PSChar" xfId="6819"/>
    <cellStyle name="PSChar 2" xfId="6820"/>
    <cellStyle name="PSChar 3" xfId="6821"/>
    <cellStyle name="PSHeading" xfId="6822"/>
    <cellStyle name="PSHeading 2" xfId="6823"/>
    <cellStyle name="PSHeading 2 2" xfId="6824"/>
    <cellStyle name="PSHeading 3" xfId="6825"/>
    <cellStyle name="Quantity" xfId="6826"/>
    <cellStyle name="regstoresfromspecstores" xfId="6827"/>
    <cellStyle name="regstoresfromspecstores 2" xfId="6828"/>
    <cellStyle name="RevList" xfId="6829"/>
    <cellStyle name="RevList 2" xfId="6830"/>
    <cellStyle name="RevList 3" xfId="6831"/>
    <cellStyle name="RevList 4" xfId="6832"/>
    <cellStyle name="rlink_tiªn l­în_x001b_Hyperlink_TONG HOP KINH PHI" xfId="6833"/>
    <cellStyle name="rmal_ADAdot" xfId="6834"/>
    <cellStyle name="RowLevel_0" xfId="6835"/>
    <cellStyle name="S—_x0008_" xfId="6836"/>
    <cellStyle name="S—_x0008_ 2" xfId="6837"/>
    <cellStyle name="s]_x000d__x000a_spooler=yes_x000d__x000a_load=_x000d__x000a_Beep=yes_x000d__x000a_NullPort=None_x000d__x000a_BorderWidth=3_x000d__x000a_CursorBlinkRate=1200_x000d__x000a_DoubleClickSpeed=452_x000d__x000a_Programs=co" xfId="6838"/>
    <cellStyle name="s]_x000d__x000a_spooler=yes_x000d__x000a_load=_x000d__x000a_Beep=yes_x000d__x000a_NullPort=None_x000d__x000a_BorderWidth=3_x000d__x000a_CursorBlinkRate=1200_x000d__x000a_DoubleClickSpeed=452_x000d__x000a_Programs=co 2" xfId="6839"/>
    <cellStyle name="s]_x000d__x000a_spooler=yes_x000d__x000a_load=_x000d__x000a_Beep=yes_x000d__x000a_NullPort=None_x000d__x000a_BorderWidth=3_x000d__x000a_CursorBlinkRate=1200_x000d__x000a_DoubleClickSpeed=452_x000d__x000a_Programs=co 2 2" xfId="6840"/>
    <cellStyle name="s]_x000d__x000a_spooler=yes_x000d__x000a_load=_x000d__x000a_Beep=yes_x000d__x000a_NullPort=None_x000d__x000a_BorderWidth=3_x000d__x000a_CursorBlinkRate=1200_x000d__x000a_DoubleClickSpeed=452_x000d__x000a_Programs=co 3" xfId="6841"/>
    <cellStyle name="SAPBEXaggData" xfId="6842"/>
    <cellStyle name="SAPBEXaggData 2" xfId="6843"/>
    <cellStyle name="SAPBEXaggDataEmph" xfId="6844"/>
    <cellStyle name="SAPBEXaggDataEmph 2" xfId="6845"/>
    <cellStyle name="SAPBEXaggItem" xfId="6846"/>
    <cellStyle name="SAPBEXaggItem 2" xfId="6847"/>
    <cellStyle name="SAPBEXaggItem 3" xfId="6848"/>
    <cellStyle name="SAPBEXchaText" xfId="6849"/>
    <cellStyle name="SAPBEXchaText 2" xfId="6850"/>
    <cellStyle name="SAPBEXchaText 3" xfId="6851"/>
    <cellStyle name="SAPBEXexcBad7" xfId="6852"/>
    <cellStyle name="SAPBEXexcBad7 2" xfId="6853"/>
    <cellStyle name="SAPBEXexcBad8" xfId="6854"/>
    <cellStyle name="SAPBEXexcBad8 2" xfId="6855"/>
    <cellStyle name="SAPBEXexcBad9" xfId="6856"/>
    <cellStyle name="SAPBEXexcBad9 2" xfId="6857"/>
    <cellStyle name="SAPBEXexcCritical4" xfId="6858"/>
    <cellStyle name="SAPBEXexcCritical4 2" xfId="6859"/>
    <cellStyle name="SAPBEXexcCritical5" xfId="6860"/>
    <cellStyle name="SAPBEXexcCritical5 2" xfId="6861"/>
    <cellStyle name="SAPBEXexcCritical6" xfId="6862"/>
    <cellStyle name="SAPBEXexcCritical6 2" xfId="6863"/>
    <cellStyle name="SAPBEXexcCritical6 3" xfId="6864"/>
    <cellStyle name="SAPBEXexcGood1" xfId="6865"/>
    <cellStyle name="SAPBEXexcGood1 2" xfId="6866"/>
    <cellStyle name="SAPBEXexcGood2" xfId="6867"/>
    <cellStyle name="SAPBEXexcGood2 2" xfId="6868"/>
    <cellStyle name="SAPBEXexcGood3" xfId="6869"/>
    <cellStyle name="SAPBEXexcGood3 2" xfId="6870"/>
    <cellStyle name="SAPBEXfilterDrill" xfId="6871"/>
    <cellStyle name="SAPBEXfilterDrill 2" xfId="6872"/>
    <cellStyle name="SAPBEXfilterDrill 3" xfId="6873"/>
    <cellStyle name="SAPBEXfilterItem" xfId="6874"/>
    <cellStyle name="SAPBEXfilterItem 2" xfId="6875"/>
    <cellStyle name="SAPBEXfilterItem 3" xfId="6876"/>
    <cellStyle name="SAPBEXfilterText" xfId="6877"/>
    <cellStyle name="SAPBEXfilterText 2" xfId="6878"/>
    <cellStyle name="SAPBEXfilterText 3" xfId="6879"/>
    <cellStyle name="SAPBEXformats" xfId="6880"/>
    <cellStyle name="SAPBEXformats 2" xfId="6881"/>
    <cellStyle name="SAPBEXheaderItem" xfId="6882"/>
    <cellStyle name="SAPBEXheaderItem 2" xfId="6883"/>
    <cellStyle name="SAPBEXheaderItem 3" xfId="6884"/>
    <cellStyle name="SAPBEXheaderText" xfId="6885"/>
    <cellStyle name="SAPBEXheaderText 2" xfId="6886"/>
    <cellStyle name="SAPBEXheaderText 3" xfId="6887"/>
    <cellStyle name="SAPBEXresData" xfId="6888"/>
    <cellStyle name="SAPBEXresData 2" xfId="6889"/>
    <cellStyle name="SAPBEXresDataEmph" xfId="6890"/>
    <cellStyle name="SAPBEXresDataEmph 2" xfId="6891"/>
    <cellStyle name="SAPBEXresItem" xfId="6892"/>
    <cellStyle name="SAPBEXresItem 2" xfId="6893"/>
    <cellStyle name="SAPBEXresItem 3" xfId="6894"/>
    <cellStyle name="SAPBEXstdData" xfId="6895"/>
    <cellStyle name="SAPBEXstdData 2" xfId="6896"/>
    <cellStyle name="SAPBEXstdDataEmph" xfId="6897"/>
    <cellStyle name="SAPBEXstdDataEmph 2" xfId="6898"/>
    <cellStyle name="SAPBEXstdItem" xfId="6899"/>
    <cellStyle name="SAPBEXstdItem 2" xfId="6900"/>
    <cellStyle name="SAPBEXstdItem 3" xfId="6901"/>
    <cellStyle name="SAPBEXtitle" xfId="6902"/>
    <cellStyle name="SAPBEXtitle 2" xfId="6903"/>
    <cellStyle name="SAPBEXtitle 3" xfId="6904"/>
    <cellStyle name="SAPBEXundefined" xfId="6905"/>
    <cellStyle name="SAPBEXundefined 2" xfId="6906"/>
    <cellStyle name="serJet 1200 Series PCL 6" xfId="6907"/>
    <cellStyle name="serJet 1200 Series PCL 6 2" xfId="6908"/>
    <cellStyle name="SHADEDSTORES" xfId="6909"/>
    <cellStyle name="SHADEDSTORES 2" xfId="6910"/>
    <cellStyle name="Sheet Title" xfId="6911"/>
    <cellStyle name="Siêu nối kết_BC TH 10 thang 2005 va KH 2006 XDCB" xfId="6912"/>
    <cellStyle name="songuyen" xfId="6913"/>
    <cellStyle name="Spaltenebene_1_主营业务利润明细表" xfId="6914"/>
    <cellStyle name="specstores" xfId="6915"/>
    <cellStyle name="specstores 2" xfId="6916"/>
    <cellStyle name="Standard_9. Fixed assets-Additions list" xfId="6917"/>
    <cellStyle name="STTDG" xfId="6918"/>
    <cellStyle name="STTDG 2" xfId="6919"/>
    <cellStyle name="style" xfId="6920"/>
    <cellStyle name="Style 1" xfId="6921"/>
    <cellStyle name="Style 1 2" xfId="6922"/>
    <cellStyle name="Style 1 2 2" xfId="6923"/>
    <cellStyle name="Style 1 2 3" xfId="6924"/>
    <cellStyle name="Style 1 4" xfId="6925"/>
    <cellStyle name="Style 1 4 2" xfId="6926"/>
    <cellStyle name="Style 10" xfId="6927"/>
    <cellStyle name="Style 10 2" xfId="6928"/>
    <cellStyle name="Style 11" xfId="6929"/>
    <cellStyle name="Style 11 2" xfId="6930"/>
    <cellStyle name="Style 11 3" xfId="6931"/>
    <cellStyle name="Style 12" xfId="6932"/>
    <cellStyle name="Style 12 2" xfId="6933"/>
    <cellStyle name="Style 12 2 2" xfId="6934"/>
    <cellStyle name="Style 12 3" xfId="6935"/>
    <cellStyle name="Style 13" xfId="6936"/>
    <cellStyle name="Style 13 2" xfId="6937"/>
    <cellStyle name="Style 13 2 2" xfId="6938"/>
    <cellStyle name="Style 13 3" xfId="6939"/>
    <cellStyle name="Style 14" xfId="6940"/>
    <cellStyle name="Style 14 2" xfId="6941"/>
    <cellStyle name="Style 14 3" xfId="6942"/>
    <cellStyle name="Style 15" xfId="6943"/>
    <cellStyle name="Style 15 2" xfId="6944"/>
    <cellStyle name="Style 15 2 2" xfId="6945"/>
    <cellStyle name="Style 15 3" xfId="6946"/>
    <cellStyle name="Style 16" xfId="6947"/>
    <cellStyle name="Style 16 2" xfId="6948"/>
    <cellStyle name="Style 16 2 2" xfId="6949"/>
    <cellStyle name="Style 16 3" xfId="6950"/>
    <cellStyle name="Style 17" xfId="6951"/>
    <cellStyle name="Style 17 2" xfId="6952"/>
    <cellStyle name="Style 17 2 2" xfId="6953"/>
    <cellStyle name="Style 17 3" xfId="6954"/>
    <cellStyle name="Style 18" xfId="6955"/>
    <cellStyle name="Style 18 2" xfId="6956"/>
    <cellStyle name="Style 18 2 2" xfId="6957"/>
    <cellStyle name="Style 18 3" xfId="6958"/>
    <cellStyle name="Style 19" xfId="6959"/>
    <cellStyle name="Style 19 2" xfId="6960"/>
    <cellStyle name="Style 19 2 2" xfId="6961"/>
    <cellStyle name="Style 19 3" xfId="6962"/>
    <cellStyle name="Style 2" xfId="6963"/>
    <cellStyle name="Style 2 2" xfId="6964"/>
    <cellStyle name="Style 2 3" xfId="6965"/>
    <cellStyle name="Style 20" xfId="6966"/>
    <cellStyle name="Style 20 2" xfId="6967"/>
    <cellStyle name="Style 20 3" xfId="6968"/>
    <cellStyle name="Style 21" xfId="6969"/>
    <cellStyle name="Style 21 2" xfId="6970"/>
    <cellStyle name="Style 21 3" xfId="6971"/>
    <cellStyle name="Style 22" xfId="6972"/>
    <cellStyle name="Style 22 2" xfId="6973"/>
    <cellStyle name="Style 22 3" xfId="6974"/>
    <cellStyle name="Style 23" xfId="6975"/>
    <cellStyle name="Style 23 2" xfId="6976"/>
    <cellStyle name="Style 24" xfId="6977"/>
    <cellStyle name="Style 24 2" xfId="6978"/>
    <cellStyle name="Style 25" xfId="6979"/>
    <cellStyle name="Style 25 2" xfId="6980"/>
    <cellStyle name="Style 26" xfId="6981"/>
    <cellStyle name="Style 26 2" xfId="6982"/>
    <cellStyle name="Style 27" xfId="6983"/>
    <cellStyle name="Style 27 2" xfId="6984"/>
    <cellStyle name="Style 28" xfId="6985"/>
    <cellStyle name="Style 28 2" xfId="6986"/>
    <cellStyle name="Style 29" xfId="6987"/>
    <cellStyle name="Style 29 2" xfId="6988"/>
    <cellStyle name="Style 3" xfId="6989"/>
    <cellStyle name="Style 3 2" xfId="6990"/>
    <cellStyle name="Style 3 2 2" xfId="6991"/>
    <cellStyle name="Style 3 3" xfId="6992"/>
    <cellStyle name="Style 3 4" xfId="6993"/>
    <cellStyle name="Style 30" xfId="6994"/>
    <cellStyle name="Style 30 2" xfId="6995"/>
    <cellStyle name="Style 31" xfId="6996"/>
    <cellStyle name="Style 31 2" xfId="6997"/>
    <cellStyle name="Style 32" xfId="6998"/>
    <cellStyle name="Style 32 2" xfId="6999"/>
    <cellStyle name="Style 33" xfId="7000"/>
    <cellStyle name="Style 33 2" xfId="7001"/>
    <cellStyle name="Style 34" xfId="7002"/>
    <cellStyle name="Style 34 2" xfId="7003"/>
    <cellStyle name="Style 35" xfId="7004"/>
    <cellStyle name="Style 35 2" xfId="7005"/>
    <cellStyle name="Style 36" xfId="7006"/>
    <cellStyle name="Style 36 2" xfId="7007"/>
    <cellStyle name="Style 37" xfId="7008"/>
    <cellStyle name="Style 37 2" xfId="7009"/>
    <cellStyle name="Style 37 3" xfId="7010"/>
    <cellStyle name="Style 38" xfId="7011"/>
    <cellStyle name="Style 38 2" xfId="7012"/>
    <cellStyle name="Style 38 3" xfId="7013"/>
    <cellStyle name="Style 39" xfId="7014"/>
    <cellStyle name="Style 39 2" xfId="7015"/>
    <cellStyle name="Style 4" xfId="7016"/>
    <cellStyle name="Style 4 2" xfId="7017"/>
    <cellStyle name="Style 4 2 2" xfId="7018"/>
    <cellStyle name="Style 4 3" xfId="7019"/>
    <cellStyle name="Style 40" xfId="7020"/>
    <cellStyle name="Style 40 2" xfId="7021"/>
    <cellStyle name="Style 41" xfId="7022"/>
    <cellStyle name="Style 41 2" xfId="7023"/>
    <cellStyle name="Style 42" xfId="7024"/>
    <cellStyle name="Style 42 2" xfId="7025"/>
    <cellStyle name="Style 43" xfId="7026"/>
    <cellStyle name="Style 43 2" xfId="7027"/>
    <cellStyle name="Style 43 3" xfId="7028"/>
    <cellStyle name="Style 44" xfId="7029"/>
    <cellStyle name="Style 44 2" xfId="7030"/>
    <cellStyle name="Style 44 3" xfId="7031"/>
    <cellStyle name="Style 45" xfId="7032"/>
    <cellStyle name="Style 46" xfId="7033"/>
    <cellStyle name="Style 47" xfId="7034"/>
    <cellStyle name="Style 48" xfId="7035"/>
    <cellStyle name="Style 49" xfId="7036"/>
    <cellStyle name="Style 5" xfId="7037"/>
    <cellStyle name="Style 5 2" xfId="7038"/>
    <cellStyle name="Style 50" xfId="7039"/>
    <cellStyle name="Style 51" xfId="7040"/>
    <cellStyle name="Style 52" xfId="7041"/>
    <cellStyle name="Style 53" xfId="7042"/>
    <cellStyle name="Style 54" xfId="7043"/>
    <cellStyle name="Style 55" xfId="7044"/>
    <cellStyle name="Style 56" xfId="7045"/>
    <cellStyle name="Style 57" xfId="7046"/>
    <cellStyle name="Style 58" xfId="7047"/>
    <cellStyle name="Style 59" xfId="7048"/>
    <cellStyle name="Style 6" xfId="7049"/>
    <cellStyle name="Style 6 2" xfId="7050"/>
    <cellStyle name="Style 60" xfId="7051"/>
    <cellStyle name="Style 61" xfId="7052"/>
    <cellStyle name="Style 62" xfId="7053"/>
    <cellStyle name="Style 63" xfId="7054"/>
    <cellStyle name="Style 64" xfId="7055"/>
    <cellStyle name="Style 65" xfId="7056"/>
    <cellStyle name="Style 66" xfId="7057"/>
    <cellStyle name="Style 67" xfId="7058"/>
    <cellStyle name="Style 68" xfId="7059"/>
    <cellStyle name="Style 69" xfId="7060"/>
    <cellStyle name="Style 7" xfId="7061"/>
    <cellStyle name="Style 7 2" xfId="7062"/>
    <cellStyle name="Style 70" xfId="7063"/>
    <cellStyle name="Style 71" xfId="7064"/>
    <cellStyle name="Style 72" xfId="7065"/>
    <cellStyle name="Style 73" xfId="7066"/>
    <cellStyle name="Style 74" xfId="7067"/>
    <cellStyle name="Style 8" xfId="7068"/>
    <cellStyle name="Style 8 2" xfId="7069"/>
    <cellStyle name="Style 9" xfId="7070"/>
    <cellStyle name="Style 9 2" xfId="7071"/>
    <cellStyle name="Style Date" xfId="7072"/>
    <cellStyle name="Style Date 2" xfId="7073"/>
    <cellStyle name="Style Date 3" xfId="7074"/>
    <cellStyle name="style_1" xfId="7075"/>
    <cellStyle name="subhead" xfId="7076"/>
    <cellStyle name="subhead 2" xfId="7077"/>
    <cellStyle name="subhead 3" xfId="7078"/>
    <cellStyle name="SubHeading" xfId="7079"/>
    <cellStyle name="SubHeading 2" xfId="7080"/>
    <cellStyle name="Subtotal" xfId="7081"/>
    <cellStyle name="Subtotal 2" xfId="7082"/>
    <cellStyle name="Subtotal 3" xfId="7083"/>
    <cellStyle name="symbol" xfId="7084"/>
    <cellStyle name="T" xfId="7085"/>
    <cellStyle name="T 2" xfId="7086"/>
    <cellStyle name="T 3" xfId="7087"/>
    <cellStyle name="T_09_BangTongHopKinhPhiNhaso9" xfId="7088"/>
    <cellStyle name="T_09_BangTongHopKinhPhiNhaso9 2" xfId="7089"/>
    <cellStyle name="T_09_BangTongHopKinhPhiNhaso9_Bao cao danh muc cac cong trinh tren dia ban huyen 4-2010" xfId="7090"/>
    <cellStyle name="T_09_BangTongHopKinhPhiNhaso9_Bao cao danh muc cac cong trinh tren dia ban huyen 4-2010 2" xfId="7091"/>
    <cellStyle name="T_09_BangTongHopKinhPhiNhaso9_Bieu chi tieu KH 2014 (Huy-04-11)" xfId="7092"/>
    <cellStyle name="T_09_BangTongHopKinhPhiNhaso9_Bieu chi tieu KH 2014 (Huy-04-11) 2" xfId="7093"/>
    <cellStyle name="T_09_BangTongHopKinhPhiNhaso9_bieu ke hoach dau thau" xfId="7094"/>
    <cellStyle name="T_09_BangTongHopKinhPhiNhaso9_bieu ke hoach dau thau 2" xfId="7095"/>
    <cellStyle name="T_09_BangTongHopKinhPhiNhaso9_bieu ke hoach dau thau 2 2" xfId="7096"/>
    <cellStyle name="T_09_BangTongHopKinhPhiNhaso9_bieu ke hoach dau thau 3" xfId="7097"/>
    <cellStyle name="T_09_BangTongHopKinhPhiNhaso9_bieu ke hoach dau thau truong mam non SKH" xfId="7098"/>
    <cellStyle name="T_09_BangTongHopKinhPhiNhaso9_bieu ke hoach dau thau truong mam non SKH 2" xfId="7099"/>
    <cellStyle name="T_09_BangTongHopKinhPhiNhaso9_bieu ke hoach dau thau truong mam non SKH 2 2" xfId="7100"/>
    <cellStyle name="T_09_BangTongHopKinhPhiNhaso9_bieu ke hoach dau thau truong mam non SKH 3" xfId="7101"/>
    <cellStyle name="T_09_BangTongHopKinhPhiNhaso9_bieu ke hoach dau thau truong mam non SKH_BIEU KE HOACH  2015 (KTN 6.11 sua)" xfId="7102"/>
    <cellStyle name="T_09_BangTongHopKinhPhiNhaso9_bieu ke hoach dau thau_BIEU KE HOACH  2015 (KTN 6.11 sua)" xfId="7103"/>
    <cellStyle name="T_09_BangTongHopKinhPhiNhaso9_bieu tong hop lai kh von 2011 gui phong TH-KTDN" xfId="7104"/>
    <cellStyle name="T_09_BangTongHopKinhPhiNhaso9_bieu tong hop lai kh von 2011 gui phong TH-KTDN 2" xfId="7105"/>
    <cellStyle name="T_09_BangTongHopKinhPhiNhaso9_bieu tong hop lai kh von 2011 gui phong TH-KTDN 2 2" xfId="7106"/>
    <cellStyle name="T_09_BangTongHopKinhPhiNhaso9_bieu tong hop lai kh von 2011 gui phong TH-KTDN 3" xfId="7107"/>
    <cellStyle name="T_09_BangTongHopKinhPhiNhaso9_bieu tong hop lai kh von 2011 gui phong TH-KTDN_BIEU KE HOACH  2015 (KTN 6.11 sua)" xfId="7108"/>
    <cellStyle name="T_09_BangTongHopKinhPhiNhaso9_Book1" xfId="7109"/>
    <cellStyle name="T_09_BangTongHopKinhPhiNhaso9_Book1 2" xfId="7110"/>
    <cellStyle name="T_09_BangTongHopKinhPhiNhaso9_Book1 2 2" xfId="7111"/>
    <cellStyle name="T_09_BangTongHopKinhPhiNhaso9_Book1 3" xfId="7112"/>
    <cellStyle name="T_09_BangTongHopKinhPhiNhaso9_Book1_1" xfId="7113"/>
    <cellStyle name="T_09_BangTongHopKinhPhiNhaso9_Book1_1 2" xfId="7114"/>
    <cellStyle name="T_09_BangTongHopKinhPhiNhaso9_Book1_1 2 2" xfId="7115"/>
    <cellStyle name="T_09_BangTongHopKinhPhiNhaso9_Book1_1 3" xfId="7116"/>
    <cellStyle name="T_09_BangTongHopKinhPhiNhaso9_Book1_1_BIEU KE HOACH  2015 (KTN 6.11 sua)" xfId="7117"/>
    <cellStyle name="T_09_BangTongHopKinhPhiNhaso9_Book1_BIEU KE HOACH  2015 (KTN 6.11 sua)" xfId="7118"/>
    <cellStyle name="T_09_BangTongHopKinhPhiNhaso9_Book1_DTTD chieng chan Tham lai 29-9-2009" xfId="7119"/>
    <cellStyle name="T_09_BangTongHopKinhPhiNhaso9_Book1_DTTD chieng chan Tham lai 29-9-2009 2" xfId="7120"/>
    <cellStyle name="T_09_BangTongHopKinhPhiNhaso9_Book1_DTTD chieng chan Tham lai 29-9-2009 2 2" xfId="7121"/>
    <cellStyle name="T_09_BangTongHopKinhPhiNhaso9_Book1_DTTD chieng chan Tham lai 29-9-2009 3" xfId="7122"/>
    <cellStyle name="T_09_BangTongHopKinhPhiNhaso9_Book1_DTTD chieng chan Tham lai 29-9-2009_BIEU KE HOACH  2015 (KTN 6.11 sua)" xfId="7123"/>
    <cellStyle name="T_09_BangTongHopKinhPhiNhaso9_Book1_Ke hoach 2010 (theo doi 11-8-2010)" xfId="7124"/>
    <cellStyle name="T_09_BangTongHopKinhPhiNhaso9_Book1_Ke hoach 2010 (theo doi 11-8-2010) 2" xfId="7125"/>
    <cellStyle name="T_09_BangTongHopKinhPhiNhaso9_Book1_Ke hoach 2010 (theo doi 11-8-2010) 2 2" xfId="7126"/>
    <cellStyle name="T_09_BangTongHopKinhPhiNhaso9_Book1_Ke hoach 2010 (theo doi 11-8-2010) 3" xfId="7127"/>
    <cellStyle name="T_09_BangTongHopKinhPhiNhaso9_Book1_Ke hoach 2010 (theo doi 11-8-2010)_BIEU KE HOACH  2015 (KTN 6.11 sua)" xfId="7128"/>
    <cellStyle name="T_09_BangTongHopKinhPhiNhaso9_Book1_ke hoach dau thau 30-6-2010" xfId="7129"/>
    <cellStyle name="T_09_BangTongHopKinhPhiNhaso9_Book1_ke hoach dau thau 30-6-2010 2" xfId="7130"/>
    <cellStyle name="T_09_BangTongHopKinhPhiNhaso9_Book1_ke hoach dau thau 30-6-2010 2 2" xfId="7131"/>
    <cellStyle name="T_09_BangTongHopKinhPhiNhaso9_Book1_ke hoach dau thau 30-6-2010 3" xfId="7132"/>
    <cellStyle name="T_09_BangTongHopKinhPhiNhaso9_Book1_ke hoach dau thau 30-6-2010_BIEU KE HOACH  2015 (KTN 6.11 sua)" xfId="7133"/>
    <cellStyle name="T_09_BangTongHopKinhPhiNhaso9_Copy of KH PHAN BO VON ĐỐI ỨNG NAM 2011 (30 TY phuong án gop WB)" xfId="7134"/>
    <cellStyle name="T_09_BangTongHopKinhPhiNhaso9_Copy of KH PHAN BO VON ĐỐI ỨNG NAM 2011 (30 TY phuong án gop WB) 2" xfId="7135"/>
    <cellStyle name="T_09_BangTongHopKinhPhiNhaso9_Copy of KH PHAN BO VON ĐỐI ỨNG NAM 2011 (30 TY phuong án gop WB) 2 2" xfId="7136"/>
    <cellStyle name="T_09_BangTongHopKinhPhiNhaso9_Copy of KH PHAN BO VON ĐỐI ỨNG NAM 2011 (30 TY phuong án gop WB) 3" xfId="7137"/>
    <cellStyle name="T_09_BangTongHopKinhPhiNhaso9_Copy of KH PHAN BO VON ĐỐI ỨNG NAM 2011 (30 TY phuong án gop WB)_BIEU KE HOACH  2015 (KTN 6.11 sua)" xfId="7138"/>
    <cellStyle name="T_09_BangTongHopKinhPhiNhaso9_DTTD chieng chan Tham lai 29-9-2009" xfId="7139"/>
    <cellStyle name="T_09_BangTongHopKinhPhiNhaso9_DTTD chieng chan Tham lai 29-9-2009 2" xfId="7140"/>
    <cellStyle name="T_09_BangTongHopKinhPhiNhaso9_DTTD chieng chan Tham lai 29-9-2009 2 2" xfId="7141"/>
    <cellStyle name="T_09_BangTongHopKinhPhiNhaso9_DTTD chieng chan Tham lai 29-9-2009 3" xfId="7142"/>
    <cellStyle name="T_09_BangTongHopKinhPhiNhaso9_DTTD chieng chan Tham lai 29-9-2009_BIEU KE HOACH  2015 (KTN 6.11 sua)" xfId="7143"/>
    <cellStyle name="T_09_BangTongHopKinhPhiNhaso9_dự toán 30a 2013" xfId="7144"/>
    <cellStyle name="T_09_BangTongHopKinhPhiNhaso9_Du toan nuoc San Thang (GD2)" xfId="7145"/>
    <cellStyle name="T_09_BangTongHopKinhPhiNhaso9_Du toan nuoc San Thang (GD2) 2" xfId="7146"/>
    <cellStyle name="T_09_BangTongHopKinhPhiNhaso9_Du toan nuoc San Thang (GD2) 2 2" xfId="7147"/>
    <cellStyle name="T_09_BangTongHopKinhPhiNhaso9_Du toan nuoc San Thang (GD2) 3" xfId="7148"/>
    <cellStyle name="T_09_BangTongHopKinhPhiNhaso9_Du toan nuoc San Thang (GD2)_BIEU KE HOACH  2015 (KTN 6.11 sua)" xfId="7149"/>
    <cellStyle name="T_09_BangTongHopKinhPhiNhaso9_Ke hoach 2010 (theo doi 11-8-2010)" xfId="7150"/>
    <cellStyle name="T_09_BangTongHopKinhPhiNhaso9_Ke hoach 2010 (theo doi 11-8-2010) 2" xfId="7151"/>
    <cellStyle name="T_09_BangTongHopKinhPhiNhaso9_Ke hoach 2010 (theo doi 11-8-2010) 2 2" xfId="7152"/>
    <cellStyle name="T_09_BangTongHopKinhPhiNhaso9_Ke hoach 2010 (theo doi 11-8-2010) 3" xfId="7153"/>
    <cellStyle name="T_09_BangTongHopKinhPhiNhaso9_Ke hoach 2010 (theo doi 11-8-2010)_BIEU KE HOACH  2015 (KTN 6.11 sua)" xfId="7154"/>
    <cellStyle name="T_09_BangTongHopKinhPhiNhaso9_ke hoach dau thau 30-6-2010" xfId="7155"/>
    <cellStyle name="T_09_BangTongHopKinhPhiNhaso9_ke hoach dau thau 30-6-2010 2" xfId="7156"/>
    <cellStyle name="T_09_BangTongHopKinhPhiNhaso9_ke hoach dau thau 30-6-2010 2 2" xfId="7157"/>
    <cellStyle name="T_09_BangTongHopKinhPhiNhaso9_ke hoach dau thau 30-6-2010 3" xfId="7158"/>
    <cellStyle name="T_09_BangTongHopKinhPhiNhaso9_ke hoach dau thau 30-6-2010_BIEU KE HOACH  2015 (KTN 6.11 sua)" xfId="7159"/>
    <cellStyle name="T_09_BangTongHopKinhPhiNhaso9_KH Von 2012 gui BKH 1" xfId="7160"/>
    <cellStyle name="T_09_BangTongHopKinhPhiNhaso9_KH Von 2012 gui BKH 1 2" xfId="7161"/>
    <cellStyle name="T_09_BangTongHopKinhPhiNhaso9_KH Von 2012 gui BKH 1 2 2" xfId="7162"/>
    <cellStyle name="T_09_BangTongHopKinhPhiNhaso9_KH Von 2012 gui BKH 1 3" xfId="7163"/>
    <cellStyle name="T_09_BangTongHopKinhPhiNhaso9_KH Von 2012 gui BKH 1_BIEU KE HOACH  2015 (KTN 6.11 sua)" xfId="7164"/>
    <cellStyle name="T_09_BangTongHopKinhPhiNhaso9_QD ke hoach dau thau" xfId="7165"/>
    <cellStyle name="T_09_BangTongHopKinhPhiNhaso9_QD ke hoach dau thau 2" xfId="7166"/>
    <cellStyle name="T_09_BangTongHopKinhPhiNhaso9_QD ke hoach dau thau 2 2" xfId="7167"/>
    <cellStyle name="T_09_BangTongHopKinhPhiNhaso9_QD ke hoach dau thau 3" xfId="7168"/>
    <cellStyle name="T_09_BangTongHopKinhPhiNhaso9_QD ke hoach dau thau_BIEU KE HOACH  2015 (KTN 6.11 sua)" xfId="7169"/>
    <cellStyle name="T_09_BangTongHopKinhPhiNhaso9_Ra soat KH von 2011 (Huy-11-11-11)" xfId="7170"/>
    <cellStyle name="T_09_BangTongHopKinhPhiNhaso9_Ra soat KH von 2011 (Huy-11-11-11) 2" xfId="7171"/>
    <cellStyle name="T_09_BangTongHopKinhPhiNhaso9_Ra soat KH von 2011 (Huy-11-11-11) 2 2" xfId="7172"/>
    <cellStyle name="T_09_BangTongHopKinhPhiNhaso9_Ra soat KH von 2011 (Huy-11-11-11) 3" xfId="7173"/>
    <cellStyle name="T_09_BangTongHopKinhPhiNhaso9_Ra soat KH von 2011 (Huy-11-11-11)_BIEU KE HOACH  2015 (KTN 6.11 sua)" xfId="7174"/>
    <cellStyle name="T_09_BangTongHopKinhPhiNhaso9_tien luong" xfId="7175"/>
    <cellStyle name="T_09_BangTongHopKinhPhiNhaso9_tien luong 2" xfId="7176"/>
    <cellStyle name="T_09_BangTongHopKinhPhiNhaso9_Tien luong chuan 01" xfId="7177"/>
    <cellStyle name="T_09_BangTongHopKinhPhiNhaso9_Tien luong chuan 01 2" xfId="7178"/>
    <cellStyle name="T_09_BangTongHopKinhPhiNhaso9_tinh toan hoang ha" xfId="7179"/>
    <cellStyle name="T_09_BangTongHopKinhPhiNhaso9_tinh toan hoang ha 2" xfId="7180"/>
    <cellStyle name="T_09_BangTongHopKinhPhiNhaso9_tinh toan hoang ha 2 2" xfId="7181"/>
    <cellStyle name="T_09_BangTongHopKinhPhiNhaso9_tinh toan hoang ha 3" xfId="7182"/>
    <cellStyle name="T_09_BangTongHopKinhPhiNhaso9_tinh toan hoang ha_BIEU KE HOACH  2015 (KTN 6.11 sua)" xfId="7183"/>
    <cellStyle name="T_09_BangTongHopKinhPhiNhaso9_Tong von ĐTPT" xfId="7184"/>
    <cellStyle name="T_09_BangTongHopKinhPhiNhaso9_Tong von ĐTPT 2" xfId="7185"/>
    <cellStyle name="T_09_BangTongHopKinhPhiNhaso9_Tong von ĐTPT 2 2" xfId="7186"/>
    <cellStyle name="T_09_BangTongHopKinhPhiNhaso9_Tong von ĐTPT 3" xfId="7187"/>
    <cellStyle name="T_09_BangTongHopKinhPhiNhaso9_Tong von ĐTPT_BIEU KE HOACH  2015 (KTN 6.11 sua)" xfId="7188"/>
    <cellStyle name="T_09_BangTongHopKinhPhiNhaso9_Viec Huy dang lam" xfId="7189"/>
    <cellStyle name="T_09_BangTongHopKinhPhiNhaso9_Viec Huy dang lam_CT 134" xfId="7190"/>
    <cellStyle name="T_09a_PhanMongNhaSo9" xfId="7191"/>
    <cellStyle name="T_09a_PhanMongNhaSo9 2" xfId="7192"/>
    <cellStyle name="T_09a_PhanMongNhaSo9_Bieu chi tieu KH 2014 (Huy-04-11)" xfId="7193"/>
    <cellStyle name="T_09a_PhanMongNhaSo9_Bieu chi tieu KH 2014 (Huy-04-11) 2" xfId="7194"/>
    <cellStyle name="T_09a_PhanMongNhaSo9_bieu ke hoach dau thau" xfId="7195"/>
    <cellStyle name="T_09a_PhanMongNhaSo9_bieu ke hoach dau thau 2" xfId="7196"/>
    <cellStyle name="T_09a_PhanMongNhaSo9_bieu ke hoach dau thau 3" xfId="7197"/>
    <cellStyle name="T_09a_PhanMongNhaSo9_bieu ke hoach dau thau truong mam non SKH" xfId="7198"/>
    <cellStyle name="T_09a_PhanMongNhaSo9_bieu ke hoach dau thau truong mam non SKH 2" xfId="7199"/>
    <cellStyle name="T_09a_PhanMongNhaSo9_bieu ke hoach dau thau truong mam non SKH 3" xfId="7200"/>
    <cellStyle name="T_09a_PhanMongNhaSo9_bieu ke hoach dau thau truong mam non SKH_BIEU KE HOACH  2015 (KTN 6.11 sua)" xfId="7201"/>
    <cellStyle name="T_09a_PhanMongNhaSo9_bieu ke hoach dau thau_BIEU KE HOACH  2015 (KTN 6.11 sua)" xfId="7202"/>
    <cellStyle name="T_09a_PhanMongNhaSo9_bieu tong hop lai kh von 2011 gui phong TH-KTDN" xfId="7203"/>
    <cellStyle name="T_09a_PhanMongNhaSo9_bieu tong hop lai kh von 2011 gui phong TH-KTDN 2" xfId="7204"/>
    <cellStyle name="T_09a_PhanMongNhaSo9_bieu tong hop lai kh von 2011 gui phong TH-KTDN 3" xfId="7205"/>
    <cellStyle name="T_09a_PhanMongNhaSo9_bieu tong hop lai kh von 2011 gui phong TH-KTDN_BIEU KE HOACH  2015 (KTN 6.11 sua)" xfId="7206"/>
    <cellStyle name="T_09a_PhanMongNhaSo9_Book1" xfId="7207"/>
    <cellStyle name="T_09a_PhanMongNhaSo9_Book1 2" xfId="7208"/>
    <cellStyle name="T_09a_PhanMongNhaSo9_Book1 3" xfId="7209"/>
    <cellStyle name="T_09a_PhanMongNhaSo9_Book1_BIEU KE HOACH  2015 (KTN 6.11 sua)" xfId="7210"/>
    <cellStyle name="T_09a_PhanMongNhaSo9_Book1_Ke hoach 2010 (theo doi 11-8-2010)" xfId="7211"/>
    <cellStyle name="T_09a_PhanMongNhaSo9_Book1_Ke hoach 2010 (theo doi 11-8-2010) 2" xfId="7212"/>
    <cellStyle name="T_09a_PhanMongNhaSo9_Book1_Ke hoach 2010 (theo doi 11-8-2010) 3" xfId="7213"/>
    <cellStyle name="T_09a_PhanMongNhaSo9_Book1_Ke hoach 2010 (theo doi 11-8-2010)_BIEU KE HOACH  2015 (KTN 6.11 sua)" xfId="7214"/>
    <cellStyle name="T_09a_PhanMongNhaSo9_Book1_ke hoach dau thau 30-6-2010" xfId="7215"/>
    <cellStyle name="T_09a_PhanMongNhaSo9_Book1_ke hoach dau thau 30-6-2010 2" xfId="7216"/>
    <cellStyle name="T_09a_PhanMongNhaSo9_Book1_ke hoach dau thau 30-6-2010 3" xfId="7217"/>
    <cellStyle name="T_09a_PhanMongNhaSo9_Book1_ke hoach dau thau 30-6-2010_BIEU KE HOACH  2015 (KTN 6.11 sua)" xfId="7218"/>
    <cellStyle name="T_09a_PhanMongNhaSo9_Copy of KH PHAN BO VON ĐỐI ỨNG NAM 2011 (30 TY phuong án gop WB)" xfId="7219"/>
    <cellStyle name="T_09a_PhanMongNhaSo9_Copy of KH PHAN BO VON ĐỐI ỨNG NAM 2011 (30 TY phuong án gop WB) 2" xfId="7220"/>
    <cellStyle name="T_09a_PhanMongNhaSo9_Copy of KH PHAN BO VON ĐỐI ỨNG NAM 2011 (30 TY phuong án gop WB) 3" xfId="7221"/>
    <cellStyle name="T_09a_PhanMongNhaSo9_Copy of KH PHAN BO VON ĐỐI ỨNG NAM 2011 (30 TY phuong án gop WB)_BIEU KE HOACH  2015 (KTN 6.11 sua)" xfId="7222"/>
    <cellStyle name="T_09a_PhanMongNhaSo9_DTTD chieng chan Tham lai 29-9-2009" xfId="7223"/>
    <cellStyle name="T_09a_PhanMongNhaSo9_DTTD chieng chan Tham lai 29-9-2009 2" xfId="7224"/>
    <cellStyle name="T_09a_PhanMongNhaSo9_DTTD chieng chan Tham lai 29-9-2009 3" xfId="7225"/>
    <cellStyle name="T_09a_PhanMongNhaSo9_DTTD chieng chan Tham lai 29-9-2009_BIEU KE HOACH  2015 (KTN 6.11 sua)" xfId="7226"/>
    <cellStyle name="T_09a_PhanMongNhaSo9_dự toán 30a 2013" xfId="7227"/>
    <cellStyle name="T_09a_PhanMongNhaSo9_Du toan nuoc San Thang (GD2)" xfId="7228"/>
    <cellStyle name="T_09a_PhanMongNhaSo9_Du toan nuoc San Thang (GD2) 2" xfId="7229"/>
    <cellStyle name="T_09a_PhanMongNhaSo9_Du toan nuoc San Thang (GD2) 3" xfId="7230"/>
    <cellStyle name="T_09a_PhanMongNhaSo9_Du toan nuoc San Thang (GD2)_BIEU KE HOACH  2015 (KTN 6.11 sua)" xfId="7231"/>
    <cellStyle name="T_09a_PhanMongNhaSo9_Ke hoach 2010 (theo doi 11-8-2010)" xfId="7232"/>
    <cellStyle name="T_09a_PhanMongNhaSo9_Ke hoach 2010 (theo doi 11-8-2010) 2" xfId="7233"/>
    <cellStyle name="T_09a_PhanMongNhaSo9_Ke hoach 2010 (theo doi 11-8-2010) 3" xfId="7234"/>
    <cellStyle name="T_09a_PhanMongNhaSo9_Ke hoach 2010 (theo doi 11-8-2010)_BIEU KE HOACH  2015 (KTN 6.11 sua)" xfId="7235"/>
    <cellStyle name="T_09a_PhanMongNhaSo9_ke hoach dau thau 30-6-2010" xfId="7236"/>
    <cellStyle name="T_09a_PhanMongNhaSo9_ke hoach dau thau 30-6-2010 2" xfId="7237"/>
    <cellStyle name="T_09a_PhanMongNhaSo9_ke hoach dau thau 30-6-2010 3" xfId="7238"/>
    <cellStyle name="T_09a_PhanMongNhaSo9_ke hoach dau thau 30-6-2010_BIEU KE HOACH  2015 (KTN 6.11 sua)" xfId="7239"/>
    <cellStyle name="T_09a_PhanMongNhaSo9_KH Von 2012 gui BKH 1" xfId="7240"/>
    <cellStyle name="T_09a_PhanMongNhaSo9_KH Von 2012 gui BKH 1 2" xfId="7241"/>
    <cellStyle name="T_09a_PhanMongNhaSo9_KH Von 2012 gui BKH 1 3" xfId="7242"/>
    <cellStyle name="T_09a_PhanMongNhaSo9_KH Von 2012 gui BKH 1_BIEU KE HOACH  2015 (KTN 6.11 sua)" xfId="7243"/>
    <cellStyle name="T_09a_PhanMongNhaSo9_QD ke hoach dau thau" xfId="7244"/>
    <cellStyle name="T_09a_PhanMongNhaSo9_QD ke hoach dau thau 2" xfId="7245"/>
    <cellStyle name="T_09a_PhanMongNhaSo9_QD ke hoach dau thau 3" xfId="7246"/>
    <cellStyle name="T_09a_PhanMongNhaSo9_QD ke hoach dau thau_BIEU KE HOACH  2015 (KTN 6.11 sua)" xfId="7247"/>
    <cellStyle name="T_09a_PhanMongNhaSo9_Ra soat KH von 2011 (Huy-11-11-11)" xfId="7248"/>
    <cellStyle name="T_09a_PhanMongNhaSo9_Ra soat KH von 2011 (Huy-11-11-11) 2" xfId="7249"/>
    <cellStyle name="T_09a_PhanMongNhaSo9_Ra soat KH von 2011 (Huy-11-11-11) 3" xfId="7250"/>
    <cellStyle name="T_09a_PhanMongNhaSo9_Ra soat KH von 2011 (Huy-11-11-11)_BIEU KE HOACH  2015 (KTN 6.11 sua)" xfId="7251"/>
    <cellStyle name="T_09a_PhanMongNhaSo9_tinh toan hoang ha" xfId="7252"/>
    <cellStyle name="T_09a_PhanMongNhaSo9_tinh toan hoang ha 2" xfId="7253"/>
    <cellStyle name="T_09a_PhanMongNhaSo9_tinh toan hoang ha 3" xfId="7254"/>
    <cellStyle name="T_09a_PhanMongNhaSo9_tinh toan hoang ha_BIEU KE HOACH  2015 (KTN 6.11 sua)" xfId="7255"/>
    <cellStyle name="T_09a_PhanMongNhaSo9_Tong von ĐTPT" xfId="7256"/>
    <cellStyle name="T_09a_PhanMongNhaSo9_Tong von ĐTPT 2" xfId="7257"/>
    <cellStyle name="T_09a_PhanMongNhaSo9_Tong von ĐTPT 3" xfId="7258"/>
    <cellStyle name="T_09a_PhanMongNhaSo9_Tong von ĐTPT_BIEU KE HOACH  2015 (KTN 6.11 sua)" xfId="7259"/>
    <cellStyle name="T_09a_PhanMongNhaSo9_Viec Huy dang lam" xfId="7260"/>
    <cellStyle name="T_09a_PhanMongNhaSo9_Viec Huy dang lam_CT 134" xfId="7261"/>
    <cellStyle name="T_09b_PhanThannhaso9" xfId="7262"/>
    <cellStyle name="T_09b_PhanThannhaso9 2" xfId="7263"/>
    <cellStyle name="T_09b_PhanThannhaso9_Bieu chi tieu KH 2014 (Huy-04-11)" xfId="7264"/>
    <cellStyle name="T_09b_PhanThannhaso9_Bieu chi tieu KH 2014 (Huy-04-11) 2" xfId="7265"/>
    <cellStyle name="T_09b_PhanThannhaso9_bieu ke hoach dau thau" xfId="7266"/>
    <cellStyle name="T_09b_PhanThannhaso9_bieu ke hoach dau thau 2" xfId="7267"/>
    <cellStyle name="T_09b_PhanThannhaso9_bieu ke hoach dau thau 3" xfId="7268"/>
    <cellStyle name="T_09b_PhanThannhaso9_bieu ke hoach dau thau truong mam non SKH" xfId="7269"/>
    <cellStyle name="T_09b_PhanThannhaso9_bieu ke hoach dau thau truong mam non SKH 2" xfId="7270"/>
    <cellStyle name="T_09b_PhanThannhaso9_bieu ke hoach dau thau truong mam non SKH 3" xfId="7271"/>
    <cellStyle name="T_09b_PhanThannhaso9_bieu ke hoach dau thau truong mam non SKH_BIEU KE HOACH  2015 (KTN 6.11 sua)" xfId="7272"/>
    <cellStyle name="T_09b_PhanThannhaso9_bieu ke hoach dau thau_BIEU KE HOACH  2015 (KTN 6.11 sua)" xfId="7273"/>
    <cellStyle name="T_09b_PhanThannhaso9_bieu tong hop lai kh von 2011 gui phong TH-KTDN" xfId="7274"/>
    <cellStyle name="T_09b_PhanThannhaso9_bieu tong hop lai kh von 2011 gui phong TH-KTDN 2" xfId="7275"/>
    <cellStyle name="T_09b_PhanThannhaso9_bieu tong hop lai kh von 2011 gui phong TH-KTDN 3" xfId="7276"/>
    <cellStyle name="T_09b_PhanThannhaso9_bieu tong hop lai kh von 2011 gui phong TH-KTDN_BIEU KE HOACH  2015 (KTN 6.11 sua)" xfId="7277"/>
    <cellStyle name="T_09b_PhanThannhaso9_Book1" xfId="7278"/>
    <cellStyle name="T_09b_PhanThannhaso9_Book1 2" xfId="7279"/>
    <cellStyle name="T_09b_PhanThannhaso9_Book1 3" xfId="7280"/>
    <cellStyle name="T_09b_PhanThannhaso9_Book1_BIEU KE HOACH  2015 (KTN 6.11 sua)" xfId="7281"/>
    <cellStyle name="T_09b_PhanThannhaso9_Book1_Ke hoach 2010 (theo doi 11-8-2010)" xfId="7282"/>
    <cellStyle name="T_09b_PhanThannhaso9_Book1_Ke hoach 2010 (theo doi 11-8-2010) 2" xfId="7283"/>
    <cellStyle name="T_09b_PhanThannhaso9_Book1_Ke hoach 2010 (theo doi 11-8-2010) 3" xfId="7284"/>
    <cellStyle name="T_09b_PhanThannhaso9_Book1_Ke hoach 2010 (theo doi 11-8-2010)_BIEU KE HOACH  2015 (KTN 6.11 sua)" xfId="7285"/>
    <cellStyle name="T_09b_PhanThannhaso9_Book1_ke hoach dau thau 30-6-2010" xfId="7286"/>
    <cellStyle name="T_09b_PhanThannhaso9_Book1_ke hoach dau thau 30-6-2010 2" xfId="7287"/>
    <cellStyle name="T_09b_PhanThannhaso9_Book1_ke hoach dau thau 30-6-2010 3" xfId="7288"/>
    <cellStyle name="T_09b_PhanThannhaso9_Book1_ke hoach dau thau 30-6-2010_BIEU KE HOACH  2015 (KTN 6.11 sua)" xfId="7289"/>
    <cellStyle name="T_09b_PhanThannhaso9_Copy of KH PHAN BO VON ĐỐI ỨNG NAM 2011 (30 TY phuong án gop WB)" xfId="7290"/>
    <cellStyle name="T_09b_PhanThannhaso9_Copy of KH PHAN BO VON ĐỐI ỨNG NAM 2011 (30 TY phuong án gop WB) 2" xfId="7291"/>
    <cellStyle name="T_09b_PhanThannhaso9_Copy of KH PHAN BO VON ĐỐI ỨNG NAM 2011 (30 TY phuong án gop WB) 3" xfId="7292"/>
    <cellStyle name="T_09b_PhanThannhaso9_Copy of KH PHAN BO VON ĐỐI ỨNG NAM 2011 (30 TY phuong án gop WB)_BIEU KE HOACH  2015 (KTN 6.11 sua)" xfId="7293"/>
    <cellStyle name="T_09b_PhanThannhaso9_DTTD chieng chan Tham lai 29-9-2009" xfId="7294"/>
    <cellStyle name="T_09b_PhanThannhaso9_DTTD chieng chan Tham lai 29-9-2009 2" xfId="7295"/>
    <cellStyle name="T_09b_PhanThannhaso9_DTTD chieng chan Tham lai 29-9-2009 3" xfId="7296"/>
    <cellStyle name="T_09b_PhanThannhaso9_DTTD chieng chan Tham lai 29-9-2009_BIEU KE HOACH  2015 (KTN 6.11 sua)" xfId="7297"/>
    <cellStyle name="T_09b_PhanThannhaso9_dự toán 30a 2013" xfId="7298"/>
    <cellStyle name="T_09b_PhanThannhaso9_Du toan nuoc San Thang (GD2)" xfId="7299"/>
    <cellStyle name="T_09b_PhanThannhaso9_Du toan nuoc San Thang (GD2) 2" xfId="7300"/>
    <cellStyle name="T_09b_PhanThannhaso9_Du toan nuoc San Thang (GD2) 3" xfId="7301"/>
    <cellStyle name="T_09b_PhanThannhaso9_Du toan nuoc San Thang (GD2)_BIEU KE HOACH  2015 (KTN 6.11 sua)" xfId="7302"/>
    <cellStyle name="T_09b_PhanThannhaso9_Ke hoach 2010 (theo doi 11-8-2010)" xfId="7303"/>
    <cellStyle name="T_09b_PhanThannhaso9_Ke hoach 2010 (theo doi 11-8-2010) 2" xfId="7304"/>
    <cellStyle name="T_09b_PhanThannhaso9_Ke hoach 2010 (theo doi 11-8-2010) 3" xfId="7305"/>
    <cellStyle name="T_09b_PhanThannhaso9_Ke hoach 2010 (theo doi 11-8-2010)_BIEU KE HOACH  2015 (KTN 6.11 sua)" xfId="7306"/>
    <cellStyle name="T_09b_PhanThannhaso9_ke hoach dau thau 30-6-2010" xfId="7307"/>
    <cellStyle name="T_09b_PhanThannhaso9_ke hoach dau thau 30-6-2010 2" xfId="7308"/>
    <cellStyle name="T_09b_PhanThannhaso9_ke hoach dau thau 30-6-2010 3" xfId="7309"/>
    <cellStyle name="T_09b_PhanThannhaso9_ke hoach dau thau 30-6-2010_BIEU KE HOACH  2015 (KTN 6.11 sua)" xfId="7310"/>
    <cellStyle name="T_09b_PhanThannhaso9_KH Von 2012 gui BKH 1" xfId="7311"/>
    <cellStyle name="T_09b_PhanThannhaso9_KH Von 2012 gui BKH 1 2" xfId="7312"/>
    <cellStyle name="T_09b_PhanThannhaso9_KH Von 2012 gui BKH 1 3" xfId="7313"/>
    <cellStyle name="T_09b_PhanThannhaso9_KH Von 2012 gui BKH 1_BIEU KE HOACH  2015 (KTN 6.11 sua)" xfId="7314"/>
    <cellStyle name="T_09b_PhanThannhaso9_QD ke hoach dau thau" xfId="7315"/>
    <cellStyle name="T_09b_PhanThannhaso9_QD ke hoach dau thau 2" xfId="7316"/>
    <cellStyle name="T_09b_PhanThannhaso9_QD ke hoach dau thau 3" xfId="7317"/>
    <cellStyle name="T_09b_PhanThannhaso9_QD ke hoach dau thau_BIEU KE HOACH  2015 (KTN 6.11 sua)" xfId="7318"/>
    <cellStyle name="T_09b_PhanThannhaso9_Ra soat KH von 2011 (Huy-11-11-11)" xfId="7319"/>
    <cellStyle name="T_09b_PhanThannhaso9_Ra soat KH von 2011 (Huy-11-11-11) 2" xfId="7320"/>
    <cellStyle name="T_09b_PhanThannhaso9_Ra soat KH von 2011 (Huy-11-11-11) 3" xfId="7321"/>
    <cellStyle name="T_09b_PhanThannhaso9_Ra soat KH von 2011 (Huy-11-11-11)_BIEU KE HOACH  2015 (KTN 6.11 sua)" xfId="7322"/>
    <cellStyle name="T_09b_PhanThannhaso9_tinh toan hoang ha" xfId="7323"/>
    <cellStyle name="T_09b_PhanThannhaso9_tinh toan hoang ha 2" xfId="7324"/>
    <cellStyle name="T_09b_PhanThannhaso9_tinh toan hoang ha 3" xfId="7325"/>
    <cellStyle name="T_09b_PhanThannhaso9_tinh toan hoang ha_BIEU KE HOACH  2015 (KTN 6.11 sua)" xfId="7326"/>
    <cellStyle name="T_09b_PhanThannhaso9_Tong von ĐTPT" xfId="7327"/>
    <cellStyle name="T_09b_PhanThannhaso9_Tong von ĐTPT 2" xfId="7328"/>
    <cellStyle name="T_09b_PhanThannhaso9_Tong von ĐTPT 3" xfId="7329"/>
    <cellStyle name="T_09b_PhanThannhaso9_Tong von ĐTPT_BIEU KE HOACH  2015 (KTN 6.11 sua)" xfId="7330"/>
    <cellStyle name="T_09b_PhanThannhaso9_Viec Huy dang lam" xfId="7331"/>
    <cellStyle name="T_09b_PhanThannhaso9_Viec Huy dang lam_CT 134" xfId="7332"/>
    <cellStyle name="T_09c_PhandienNhaso9" xfId="7333"/>
    <cellStyle name="T_09c_PhandienNhaso9 2" xfId="7334"/>
    <cellStyle name="T_09c_PhandienNhaso9_Bieu chi tieu KH 2014 (Huy-04-11)" xfId="7335"/>
    <cellStyle name="T_09c_PhandienNhaso9_Bieu chi tieu KH 2014 (Huy-04-11) 2" xfId="7336"/>
    <cellStyle name="T_09c_PhandienNhaso9_bieu ke hoach dau thau" xfId="7337"/>
    <cellStyle name="T_09c_PhandienNhaso9_bieu ke hoach dau thau 2" xfId="7338"/>
    <cellStyle name="T_09c_PhandienNhaso9_bieu ke hoach dau thau 3" xfId="7339"/>
    <cellStyle name="T_09c_PhandienNhaso9_bieu ke hoach dau thau truong mam non SKH" xfId="7340"/>
    <cellStyle name="T_09c_PhandienNhaso9_bieu ke hoach dau thau truong mam non SKH 2" xfId="7341"/>
    <cellStyle name="T_09c_PhandienNhaso9_bieu ke hoach dau thau truong mam non SKH 3" xfId="7342"/>
    <cellStyle name="T_09c_PhandienNhaso9_bieu ke hoach dau thau truong mam non SKH_BIEU KE HOACH  2015 (KTN 6.11 sua)" xfId="7343"/>
    <cellStyle name="T_09c_PhandienNhaso9_bieu ke hoach dau thau_BIEU KE HOACH  2015 (KTN 6.11 sua)" xfId="7344"/>
    <cellStyle name="T_09c_PhandienNhaso9_bieu tong hop lai kh von 2011 gui phong TH-KTDN" xfId="7345"/>
    <cellStyle name="T_09c_PhandienNhaso9_bieu tong hop lai kh von 2011 gui phong TH-KTDN 2" xfId="7346"/>
    <cellStyle name="T_09c_PhandienNhaso9_bieu tong hop lai kh von 2011 gui phong TH-KTDN 3" xfId="7347"/>
    <cellStyle name="T_09c_PhandienNhaso9_bieu tong hop lai kh von 2011 gui phong TH-KTDN_BIEU KE HOACH  2015 (KTN 6.11 sua)" xfId="7348"/>
    <cellStyle name="T_09c_PhandienNhaso9_Book1" xfId="7349"/>
    <cellStyle name="T_09c_PhandienNhaso9_Book1 2" xfId="7350"/>
    <cellStyle name="T_09c_PhandienNhaso9_Book1 3" xfId="7351"/>
    <cellStyle name="T_09c_PhandienNhaso9_Book1_BIEU KE HOACH  2015 (KTN 6.11 sua)" xfId="7352"/>
    <cellStyle name="T_09c_PhandienNhaso9_Book1_Ke hoach 2010 (theo doi 11-8-2010)" xfId="7353"/>
    <cellStyle name="T_09c_PhandienNhaso9_Book1_Ke hoach 2010 (theo doi 11-8-2010) 2" xfId="7354"/>
    <cellStyle name="T_09c_PhandienNhaso9_Book1_Ke hoach 2010 (theo doi 11-8-2010) 3" xfId="7355"/>
    <cellStyle name="T_09c_PhandienNhaso9_Book1_Ke hoach 2010 (theo doi 11-8-2010)_BIEU KE HOACH  2015 (KTN 6.11 sua)" xfId="7356"/>
    <cellStyle name="T_09c_PhandienNhaso9_Book1_ke hoach dau thau 30-6-2010" xfId="7357"/>
    <cellStyle name="T_09c_PhandienNhaso9_Book1_ke hoach dau thau 30-6-2010 2" xfId="7358"/>
    <cellStyle name="T_09c_PhandienNhaso9_Book1_ke hoach dau thau 30-6-2010 3" xfId="7359"/>
    <cellStyle name="T_09c_PhandienNhaso9_Book1_ke hoach dau thau 30-6-2010_BIEU KE HOACH  2015 (KTN 6.11 sua)" xfId="7360"/>
    <cellStyle name="T_09c_PhandienNhaso9_Copy of KH PHAN BO VON ĐỐI ỨNG NAM 2011 (30 TY phuong án gop WB)" xfId="7361"/>
    <cellStyle name="T_09c_PhandienNhaso9_Copy of KH PHAN BO VON ĐỐI ỨNG NAM 2011 (30 TY phuong án gop WB) 2" xfId="7362"/>
    <cellStyle name="T_09c_PhandienNhaso9_Copy of KH PHAN BO VON ĐỐI ỨNG NAM 2011 (30 TY phuong án gop WB) 3" xfId="7363"/>
    <cellStyle name="T_09c_PhandienNhaso9_Copy of KH PHAN BO VON ĐỐI ỨNG NAM 2011 (30 TY phuong án gop WB)_BIEU KE HOACH  2015 (KTN 6.11 sua)" xfId="7364"/>
    <cellStyle name="T_09c_PhandienNhaso9_DTTD chieng chan Tham lai 29-9-2009" xfId="7365"/>
    <cellStyle name="T_09c_PhandienNhaso9_DTTD chieng chan Tham lai 29-9-2009 2" xfId="7366"/>
    <cellStyle name="T_09c_PhandienNhaso9_DTTD chieng chan Tham lai 29-9-2009 3" xfId="7367"/>
    <cellStyle name="T_09c_PhandienNhaso9_DTTD chieng chan Tham lai 29-9-2009_BIEU KE HOACH  2015 (KTN 6.11 sua)" xfId="7368"/>
    <cellStyle name="T_09c_PhandienNhaso9_dự toán 30a 2013" xfId="7369"/>
    <cellStyle name="T_09c_PhandienNhaso9_Du toan nuoc San Thang (GD2)" xfId="7370"/>
    <cellStyle name="T_09c_PhandienNhaso9_Du toan nuoc San Thang (GD2) 2" xfId="7371"/>
    <cellStyle name="T_09c_PhandienNhaso9_Du toan nuoc San Thang (GD2) 3" xfId="7372"/>
    <cellStyle name="T_09c_PhandienNhaso9_Du toan nuoc San Thang (GD2)_BIEU KE HOACH  2015 (KTN 6.11 sua)" xfId="7373"/>
    <cellStyle name="T_09c_PhandienNhaso9_Ke hoach 2010 (theo doi 11-8-2010)" xfId="7374"/>
    <cellStyle name="T_09c_PhandienNhaso9_Ke hoach 2010 (theo doi 11-8-2010) 2" xfId="7375"/>
    <cellStyle name="T_09c_PhandienNhaso9_Ke hoach 2010 (theo doi 11-8-2010) 3" xfId="7376"/>
    <cellStyle name="T_09c_PhandienNhaso9_Ke hoach 2010 (theo doi 11-8-2010)_BIEU KE HOACH  2015 (KTN 6.11 sua)" xfId="7377"/>
    <cellStyle name="T_09c_PhandienNhaso9_ke hoach dau thau 30-6-2010" xfId="7378"/>
    <cellStyle name="T_09c_PhandienNhaso9_ke hoach dau thau 30-6-2010 2" xfId="7379"/>
    <cellStyle name="T_09c_PhandienNhaso9_ke hoach dau thau 30-6-2010 3" xfId="7380"/>
    <cellStyle name="T_09c_PhandienNhaso9_ke hoach dau thau 30-6-2010_BIEU KE HOACH  2015 (KTN 6.11 sua)" xfId="7381"/>
    <cellStyle name="T_09c_PhandienNhaso9_KH Von 2012 gui BKH 1" xfId="7382"/>
    <cellStyle name="T_09c_PhandienNhaso9_KH Von 2012 gui BKH 1 2" xfId="7383"/>
    <cellStyle name="T_09c_PhandienNhaso9_KH Von 2012 gui BKH 1 3" xfId="7384"/>
    <cellStyle name="T_09c_PhandienNhaso9_KH Von 2012 gui BKH 1_BIEU KE HOACH  2015 (KTN 6.11 sua)" xfId="7385"/>
    <cellStyle name="T_09c_PhandienNhaso9_QD ke hoach dau thau" xfId="7386"/>
    <cellStyle name="T_09c_PhandienNhaso9_QD ke hoach dau thau 2" xfId="7387"/>
    <cellStyle name="T_09c_PhandienNhaso9_QD ke hoach dau thau 3" xfId="7388"/>
    <cellStyle name="T_09c_PhandienNhaso9_QD ke hoach dau thau_BIEU KE HOACH  2015 (KTN 6.11 sua)" xfId="7389"/>
    <cellStyle name="T_09c_PhandienNhaso9_Ra soat KH von 2011 (Huy-11-11-11)" xfId="7390"/>
    <cellStyle name="T_09c_PhandienNhaso9_Ra soat KH von 2011 (Huy-11-11-11) 2" xfId="7391"/>
    <cellStyle name="T_09c_PhandienNhaso9_Ra soat KH von 2011 (Huy-11-11-11) 3" xfId="7392"/>
    <cellStyle name="T_09c_PhandienNhaso9_Ra soat KH von 2011 (Huy-11-11-11)_BIEU KE HOACH  2015 (KTN 6.11 sua)" xfId="7393"/>
    <cellStyle name="T_09c_PhandienNhaso9_tinh toan hoang ha" xfId="7394"/>
    <cellStyle name="T_09c_PhandienNhaso9_tinh toan hoang ha 2" xfId="7395"/>
    <cellStyle name="T_09c_PhandienNhaso9_tinh toan hoang ha 3" xfId="7396"/>
    <cellStyle name="T_09c_PhandienNhaso9_tinh toan hoang ha_BIEU KE HOACH  2015 (KTN 6.11 sua)" xfId="7397"/>
    <cellStyle name="T_09c_PhandienNhaso9_Tong von ĐTPT" xfId="7398"/>
    <cellStyle name="T_09c_PhandienNhaso9_Tong von ĐTPT 2" xfId="7399"/>
    <cellStyle name="T_09c_PhandienNhaso9_Tong von ĐTPT 3" xfId="7400"/>
    <cellStyle name="T_09c_PhandienNhaso9_Tong von ĐTPT_BIEU KE HOACH  2015 (KTN 6.11 sua)" xfId="7401"/>
    <cellStyle name="T_09c_PhandienNhaso9_Viec Huy dang lam" xfId="7402"/>
    <cellStyle name="T_09c_PhandienNhaso9_Viec Huy dang lam_CT 134" xfId="7403"/>
    <cellStyle name="T_09d_Phannuocnhaso9" xfId="7404"/>
    <cellStyle name="T_09d_Phannuocnhaso9 2" xfId="7405"/>
    <cellStyle name="T_09d_Phannuocnhaso9_Bieu chi tieu KH 2014 (Huy-04-11)" xfId="7406"/>
    <cellStyle name="T_09d_Phannuocnhaso9_Bieu chi tieu KH 2014 (Huy-04-11) 2" xfId="7407"/>
    <cellStyle name="T_09d_Phannuocnhaso9_bieu ke hoach dau thau" xfId="7408"/>
    <cellStyle name="T_09d_Phannuocnhaso9_bieu ke hoach dau thau 2" xfId="7409"/>
    <cellStyle name="T_09d_Phannuocnhaso9_bieu ke hoach dau thau 3" xfId="7410"/>
    <cellStyle name="T_09d_Phannuocnhaso9_bieu ke hoach dau thau truong mam non SKH" xfId="7411"/>
    <cellStyle name="T_09d_Phannuocnhaso9_bieu ke hoach dau thau truong mam non SKH 2" xfId="7412"/>
    <cellStyle name="T_09d_Phannuocnhaso9_bieu ke hoach dau thau truong mam non SKH 3" xfId="7413"/>
    <cellStyle name="T_09d_Phannuocnhaso9_bieu ke hoach dau thau truong mam non SKH_BIEU KE HOACH  2015 (KTN 6.11 sua)" xfId="7414"/>
    <cellStyle name="T_09d_Phannuocnhaso9_bieu ke hoach dau thau_BIEU KE HOACH  2015 (KTN 6.11 sua)" xfId="7415"/>
    <cellStyle name="T_09d_Phannuocnhaso9_bieu tong hop lai kh von 2011 gui phong TH-KTDN" xfId="7416"/>
    <cellStyle name="T_09d_Phannuocnhaso9_bieu tong hop lai kh von 2011 gui phong TH-KTDN 2" xfId="7417"/>
    <cellStyle name="T_09d_Phannuocnhaso9_bieu tong hop lai kh von 2011 gui phong TH-KTDN 3" xfId="7418"/>
    <cellStyle name="T_09d_Phannuocnhaso9_bieu tong hop lai kh von 2011 gui phong TH-KTDN_BIEU KE HOACH  2015 (KTN 6.11 sua)" xfId="7419"/>
    <cellStyle name="T_09d_Phannuocnhaso9_Book1" xfId="7420"/>
    <cellStyle name="T_09d_Phannuocnhaso9_Book1 2" xfId="7421"/>
    <cellStyle name="T_09d_Phannuocnhaso9_Book1 3" xfId="7422"/>
    <cellStyle name="T_09d_Phannuocnhaso9_Book1_BIEU KE HOACH  2015 (KTN 6.11 sua)" xfId="7423"/>
    <cellStyle name="T_09d_Phannuocnhaso9_Book1_Ke hoach 2010 (theo doi 11-8-2010)" xfId="7424"/>
    <cellStyle name="T_09d_Phannuocnhaso9_Book1_Ke hoach 2010 (theo doi 11-8-2010) 2" xfId="7425"/>
    <cellStyle name="T_09d_Phannuocnhaso9_Book1_Ke hoach 2010 (theo doi 11-8-2010) 3" xfId="7426"/>
    <cellStyle name="T_09d_Phannuocnhaso9_Book1_Ke hoach 2010 (theo doi 11-8-2010)_BIEU KE HOACH  2015 (KTN 6.11 sua)" xfId="7427"/>
    <cellStyle name="T_09d_Phannuocnhaso9_Book1_ke hoach dau thau 30-6-2010" xfId="7428"/>
    <cellStyle name="T_09d_Phannuocnhaso9_Book1_ke hoach dau thau 30-6-2010 2" xfId="7429"/>
    <cellStyle name="T_09d_Phannuocnhaso9_Book1_ke hoach dau thau 30-6-2010 3" xfId="7430"/>
    <cellStyle name="T_09d_Phannuocnhaso9_Book1_ke hoach dau thau 30-6-2010_BIEU KE HOACH  2015 (KTN 6.11 sua)" xfId="7431"/>
    <cellStyle name="T_09d_Phannuocnhaso9_Copy of KH PHAN BO VON ĐỐI ỨNG NAM 2011 (30 TY phuong án gop WB)" xfId="7432"/>
    <cellStyle name="T_09d_Phannuocnhaso9_Copy of KH PHAN BO VON ĐỐI ỨNG NAM 2011 (30 TY phuong án gop WB) 2" xfId="7433"/>
    <cellStyle name="T_09d_Phannuocnhaso9_Copy of KH PHAN BO VON ĐỐI ỨNG NAM 2011 (30 TY phuong án gop WB) 3" xfId="7434"/>
    <cellStyle name="T_09d_Phannuocnhaso9_Copy of KH PHAN BO VON ĐỐI ỨNG NAM 2011 (30 TY phuong án gop WB)_BIEU KE HOACH  2015 (KTN 6.11 sua)" xfId="7435"/>
    <cellStyle name="T_09d_Phannuocnhaso9_DTTD chieng chan Tham lai 29-9-2009" xfId="7436"/>
    <cellStyle name="T_09d_Phannuocnhaso9_DTTD chieng chan Tham lai 29-9-2009 2" xfId="7437"/>
    <cellStyle name="T_09d_Phannuocnhaso9_DTTD chieng chan Tham lai 29-9-2009 3" xfId="7438"/>
    <cellStyle name="T_09d_Phannuocnhaso9_DTTD chieng chan Tham lai 29-9-2009_BIEU KE HOACH  2015 (KTN 6.11 sua)" xfId="7439"/>
    <cellStyle name="T_09d_Phannuocnhaso9_dự toán 30a 2013" xfId="7440"/>
    <cellStyle name="T_09d_Phannuocnhaso9_Du toan nuoc San Thang (GD2)" xfId="7441"/>
    <cellStyle name="T_09d_Phannuocnhaso9_Du toan nuoc San Thang (GD2) 2" xfId="7442"/>
    <cellStyle name="T_09d_Phannuocnhaso9_Du toan nuoc San Thang (GD2) 3" xfId="7443"/>
    <cellStyle name="T_09d_Phannuocnhaso9_Du toan nuoc San Thang (GD2)_BIEU KE HOACH  2015 (KTN 6.11 sua)" xfId="7444"/>
    <cellStyle name="T_09d_Phannuocnhaso9_Ke hoach 2010 (theo doi 11-8-2010)" xfId="7445"/>
    <cellStyle name="T_09d_Phannuocnhaso9_Ke hoach 2010 (theo doi 11-8-2010) 2" xfId="7446"/>
    <cellStyle name="T_09d_Phannuocnhaso9_Ke hoach 2010 (theo doi 11-8-2010) 3" xfId="7447"/>
    <cellStyle name="T_09d_Phannuocnhaso9_Ke hoach 2010 (theo doi 11-8-2010)_BIEU KE HOACH  2015 (KTN 6.11 sua)" xfId="7448"/>
    <cellStyle name="T_09d_Phannuocnhaso9_ke hoach dau thau 30-6-2010" xfId="7449"/>
    <cellStyle name="T_09d_Phannuocnhaso9_ke hoach dau thau 30-6-2010 2" xfId="7450"/>
    <cellStyle name="T_09d_Phannuocnhaso9_ke hoach dau thau 30-6-2010 3" xfId="7451"/>
    <cellStyle name="T_09d_Phannuocnhaso9_ke hoach dau thau 30-6-2010_BIEU KE HOACH  2015 (KTN 6.11 sua)" xfId="7452"/>
    <cellStyle name="T_09d_Phannuocnhaso9_KH Von 2012 gui BKH 1" xfId="7453"/>
    <cellStyle name="T_09d_Phannuocnhaso9_KH Von 2012 gui BKH 1 2" xfId="7454"/>
    <cellStyle name="T_09d_Phannuocnhaso9_KH Von 2012 gui BKH 1 3" xfId="7455"/>
    <cellStyle name="T_09d_Phannuocnhaso9_KH Von 2012 gui BKH 1_BIEU KE HOACH  2015 (KTN 6.11 sua)" xfId="7456"/>
    <cellStyle name="T_09d_Phannuocnhaso9_QD ke hoach dau thau" xfId="7457"/>
    <cellStyle name="T_09d_Phannuocnhaso9_QD ke hoach dau thau 2" xfId="7458"/>
    <cellStyle name="T_09d_Phannuocnhaso9_QD ke hoach dau thau 3" xfId="7459"/>
    <cellStyle name="T_09d_Phannuocnhaso9_QD ke hoach dau thau_BIEU KE HOACH  2015 (KTN 6.11 sua)" xfId="7460"/>
    <cellStyle name="T_09d_Phannuocnhaso9_Ra soat KH von 2011 (Huy-11-11-11)" xfId="7461"/>
    <cellStyle name="T_09d_Phannuocnhaso9_Ra soat KH von 2011 (Huy-11-11-11) 2" xfId="7462"/>
    <cellStyle name="T_09d_Phannuocnhaso9_Ra soat KH von 2011 (Huy-11-11-11) 3" xfId="7463"/>
    <cellStyle name="T_09d_Phannuocnhaso9_Ra soat KH von 2011 (Huy-11-11-11)_BIEU KE HOACH  2015 (KTN 6.11 sua)" xfId="7464"/>
    <cellStyle name="T_09d_Phannuocnhaso9_tinh toan hoang ha" xfId="7465"/>
    <cellStyle name="T_09d_Phannuocnhaso9_tinh toan hoang ha 2" xfId="7466"/>
    <cellStyle name="T_09d_Phannuocnhaso9_tinh toan hoang ha 3" xfId="7467"/>
    <cellStyle name="T_09d_Phannuocnhaso9_tinh toan hoang ha_BIEU KE HOACH  2015 (KTN 6.11 sua)" xfId="7468"/>
    <cellStyle name="T_09d_Phannuocnhaso9_Tong von ĐTPT" xfId="7469"/>
    <cellStyle name="T_09d_Phannuocnhaso9_Tong von ĐTPT 2" xfId="7470"/>
    <cellStyle name="T_09d_Phannuocnhaso9_Tong von ĐTPT 3" xfId="7471"/>
    <cellStyle name="T_09d_Phannuocnhaso9_Tong von ĐTPT_BIEU KE HOACH  2015 (KTN 6.11 sua)" xfId="7472"/>
    <cellStyle name="T_09d_Phannuocnhaso9_Viec Huy dang lam" xfId="7473"/>
    <cellStyle name="T_09d_Phannuocnhaso9_Viec Huy dang lam_CT 134" xfId="7474"/>
    <cellStyle name="T_09f_TienluongThannhaso9" xfId="7475"/>
    <cellStyle name="T_09f_TienluongThannhaso9 2" xfId="7476"/>
    <cellStyle name="T_09f_TienluongThannhaso9_Bieu chi tieu KH 2014 (Huy-04-11)" xfId="7477"/>
    <cellStyle name="T_09f_TienluongThannhaso9_Bieu chi tieu KH 2014 (Huy-04-11) 2" xfId="7478"/>
    <cellStyle name="T_09f_TienluongThannhaso9_bieu ke hoach dau thau" xfId="7479"/>
    <cellStyle name="T_09f_TienluongThannhaso9_bieu ke hoach dau thau 2" xfId="7480"/>
    <cellStyle name="T_09f_TienluongThannhaso9_bieu ke hoach dau thau 3" xfId="7481"/>
    <cellStyle name="T_09f_TienluongThannhaso9_bieu ke hoach dau thau truong mam non SKH" xfId="7482"/>
    <cellStyle name="T_09f_TienluongThannhaso9_bieu ke hoach dau thau truong mam non SKH 2" xfId="7483"/>
    <cellStyle name="T_09f_TienluongThannhaso9_bieu ke hoach dau thau truong mam non SKH 3" xfId="7484"/>
    <cellStyle name="T_09f_TienluongThannhaso9_bieu ke hoach dau thau truong mam non SKH_BIEU KE HOACH  2015 (KTN 6.11 sua)" xfId="7485"/>
    <cellStyle name="T_09f_TienluongThannhaso9_bieu ke hoach dau thau_BIEU KE HOACH  2015 (KTN 6.11 sua)" xfId="7486"/>
    <cellStyle name="T_09f_TienluongThannhaso9_bieu tong hop lai kh von 2011 gui phong TH-KTDN" xfId="7487"/>
    <cellStyle name="T_09f_TienluongThannhaso9_bieu tong hop lai kh von 2011 gui phong TH-KTDN 2" xfId="7488"/>
    <cellStyle name="T_09f_TienluongThannhaso9_bieu tong hop lai kh von 2011 gui phong TH-KTDN 3" xfId="7489"/>
    <cellStyle name="T_09f_TienluongThannhaso9_bieu tong hop lai kh von 2011 gui phong TH-KTDN_BIEU KE HOACH  2015 (KTN 6.11 sua)" xfId="7490"/>
    <cellStyle name="T_09f_TienluongThannhaso9_Book1" xfId="7491"/>
    <cellStyle name="T_09f_TienluongThannhaso9_Book1 2" xfId="7492"/>
    <cellStyle name="T_09f_TienluongThannhaso9_Book1 3" xfId="7493"/>
    <cellStyle name="T_09f_TienluongThannhaso9_Book1_BIEU KE HOACH  2015 (KTN 6.11 sua)" xfId="7494"/>
    <cellStyle name="T_09f_TienluongThannhaso9_Book1_Ke hoach 2010 (theo doi 11-8-2010)" xfId="7495"/>
    <cellStyle name="T_09f_TienluongThannhaso9_Book1_Ke hoach 2010 (theo doi 11-8-2010) 2" xfId="7496"/>
    <cellStyle name="T_09f_TienluongThannhaso9_Book1_Ke hoach 2010 (theo doi 11-8-2010) 3" xfId="7497"/>
    <cellStyle name="T_09f_TienluongThannhaso9_Book1_Ke hoach 2010 (theo doi 11-8-2010)_BIEU KE HOACH  2015 (KTN 6.11 sua)" xfId="7498"/>
    <cellStyle name="T_09f_TienluongThannhaso9_Book1_ke hoach dau thau 30-6-2010" xfId="7499"/>
    <cellStyle name="T_09f_TienluongThannhaso9_Book1_ke hoach dau thau 30-6-2010 2" xfId="7500"/>
    <cellStyle name="T_09f_TienluongThannhaso9_Book1_ke hoach dau thau 30-6-2010 3" xfId="7501"/>
    <cellStyle name="T_09f_TienluongThannhaso9_Book1_ke hoach dau thau 30-6-2010_BIEU KE HOACH  2015 (KTN 6.11 sua)" xfId="7502"/>
    <cellStyle name="T_09f_TienluongThannhaso9_Copy of KH PHAN BO VON ĐỐI ỨNG NAM 2011 (30 TY phuong án gop WB)" xfId="7503"/>
    <cellStyle name="T_09f_TienluongThannhaso9_Copy of KH PHAN BO VON ĐỐI ỨNG NAM 2011 (30 TY phuong án gop WB) 2" xfId="7504"/>
    <cellStyle name="T_09f_TienluongThannhaso9_Copy of KH PHAN BO VON ĐỐI ỨNG NAM 2011 (30 TY phuong án gop WB) 3" xfId="7505"/>
    <cellStyle name="T_09f_TienluongThannhaso9_Copy of KH PHAN BO VON ĐỐI ỨNG NAM 2011 (30 TY phuong án gop WB)_BIEU KE HOACH  2015 (KTN 6.11 sua)" xfId="7506"/>
    <cellStyle name="T_09f_TienluongThannhaso9_DTTD chieng chan Tham lai 29-9-2009" xfId="7507"/>
    <cellStyle name="T_09f_TienluongThannhaso9_DTTD chieng chan Tham lai 29-9-2009 2" xfId="7508"/>
    <cellStyle name="T_09f_TienluongThannhaso9_DTTD chieng chan Tham lai 29-9-2009 3" xfId="7509"/>
    <cellStyle name="T_09f_TienluongThannhaso9_DTTD chieng chan Tham lai 29-9-2009_BIEU KE HOACH  2015 (KTN 6.11 sua)" xfId="7510"/>
    <cellStyle name="T_09f_TienluongThannhaso9_dự toán 30a 2013" xfId="7511"/>
    <cellStyle name="T_09f_TienluongThannhaso9_Du toan nuoc San Thang (GD2)" xfId="7512"/>
    <cellStyle name="T_09f_TienluongThannhaso9_Du toan nuoc San Thang (GD2) 2" xfId="7513"/>
    <cellStyle name="T_09f_TienluongThannhaso9_Du toan nuoc San Thang (GD2) 3" xfId="7514"/>
    <cellStyle name="T_09f_TienluongThannhaso9_Du toan nuoc San Thang (GD2)_BIEU KE HOACH  2015 (KTN 6.11 sua)" xfId="7515"/>
    <cellStyle name="T_09f_TienluongThannhaso9_Ke hoach 2010 (theo doi 11-8-2010)" xfId="7516"/>
    <cellStyle name="T_09f_TienluongThannhaso9_Ke hoach 2010 (theo doi 11-8-2010) 2" xfId="7517"/>
    <cellStyle name="T_09f_TienluongThannhaso9_Ke hoach 2010 (theo doi 11-8-2010) 3" xfId="7518"/>
    <cellStyle name="T_09f_TienluongThannhaso9_Ke hoach 2010 (theo doi 11-8-2010)_BIEU KE HOACH  2015 (KTN 6.11 sua)" xfId="7519"/>
    <cellStyle name="T_09f_TienluongThannhaso9_ke hoach dau thau 30-6-2010" xfId="7520"/>
    <cellStyle name="T_09f_TienluongThannhaso9_ke hoach dau thau 30-6-2010 2" xfId="7521"/>
    <cellStyle name="T_09f_TienluongThannhaso9_ke hoach dau thau 30-6-2010 3" xfId="7522"/>
    <cellStyle name="T_09f_TienluongThannhaso9_ke hoach dau thau 30-6-2010_BIEU KE HOACH  2015 (KTN 6.11 sua)" xfId="7523"/>
    <cellStyle name="T_09f_TienluongThannhaso9_KH Von 2012 gui BKH 1" xfId="7524"/>
    <cellStyle name="T_09f_TienluongThannhaso9_KH Von 2012 gui BKH 1 2" xfId="7525"/>
    <cellStyle name="T_09f_TienluongThannhaso9_KH Von 2012 gui BKH 1 3" xfId="7526"/>
    <cellStyle name="T_09f_TienluongThannhaso9_KH Von 2012 gui BKH 1_BIEU KE HOACH  2015 (KTN 6.11 sua)" xfId="7527"/>
    <cellStyle name="T_09f_TienluongThannhaso9_QD ke hoach dau thau" xfId="7528"/>
    <cellStyle name="T_09f_TienluongThannhaso9_QD ke hoach dau thau 2" xfId="7529"/>
    <cellStyle name="T_09f_TienluongThannhaso9_QD ke hoach dau thau 3" xfId="7530"/>
    <cellStyle name="T_09f_TienluongThannhaso9_QD ke hoach dau thau_BIEU KE HOACH  2015 (KTN 6.11 sua)" xfId="7531"/>
    <cellStyle name="T_09f_TienluongThannhaso9_Ra soat KH von 2011 (Huy-11-11-11)" xfId="7532"/>
    <cellStyle name="T_09f_TienluongThannhaso9_Ra soat KH von 2011 (Huy-11-11-11) 2" xfId="7533"/>
    <cellStyle name="T_09f_TienluongThannhaso9_Ra soat KH von 2011 (Huy-11-11-11) 3" xfId="7534"/>
    <cellStyle name="T_09f_TienluongThannhaso9_Ra soat KH von 2011 (Huy-11-11-11)_BIEU KE HOACH  2015 (KTN 6.11 sua)" xfId="7535"/>
    <cellStyle name="T_09f_TienluongThannhaso9_tinh toan hoang ha" xfId="7536"/>
    <cellStyle name="T_09f_TienluongThannhaso9_tinh toan hoang ha 2" xfId="7537"/>
    <cellStyle name="T_09f_TienluongThannhaso9_tinh toan hoang ha 3" xfId="7538"/>
    <cellStyle name="T_09f_TienluongThannhaso9_tinh toan hoang ha_BIEU KE HOACH  2015 (KTN 6.11 sua)" xfId="7539"/>
    <cellStyle name="T_09f_TienluongThannhaso9_Tong von ĐTPT" xfId="7540"/>
    <cellStyle name="T_09f_TienluongThannhaso9_Tong von ĐTPT 2" xfId="7541"/>
    <cellStyle name="T_09f_TienluongThannhaso9_Tong von ĐTPT 3" xfId="7542"/>
    <cellStyle name="T_09f_TienluongThannhaso9_Tong von ĐTPT_BIEU KE HOACH  2015 (KTN 6.11 sua)" xfId="7543"/>
    <cellStyle name="T_09f_TienluongThannhaso9_Viec Huy dang lam" xfId="7544"/>
    <cellStyle name="T_09f_TienluongThannhaso9_Viec Huy dang lam_CT 134" xfId="7545"/>
    <cellStyle name="T_10b_PhanThanNhaSo10" xfId="7546"/>
    <cellStyle name="T_10b_PhanThanNhaSo10 2" xfId="7547"/>
    <cellStyle name="T_10b_PhanThanNhaSo10_Bieu chi tieu KH 2014 (Huy-04-11)" xfId="7548"/>
    <cellStyle name="T_10b_PhanThanNhaSo10_Bieu chi tieu KH 2014 (Huy-04-11) 2" xfId="7549"/>
    <cellStyle name="T_10b_PhanThanNhaSo10_bieu ke hoach dau thau" xfId="7550"/>
    <cellStyle name="T_10b_PhanThanNhaSo10_bieu ke hoach dau thau 2" xfId="7551"/>
    <cellStyle name="T_10b_PhanThanNhaSo10_bieu ke hoach dau thau 3" xfId="7552"/>
    <cellStyle name="T_10b_PhanThanNhaSo10_bieu ke hoach dau thau truong mam non SKH" xfId="7553"/>
    <cellStyle name="T_10b_PhanThanNhaSo10_bieu ke hoach dau thau truong mam non SKH 2" xfId="7554"/>
    <cellStyle name="T_10b_PhanThanNhaSo10_bieu ke hoach dau thau truong mam non SKH 3" xfId="7555"/>
    <cellStyle name="T_10b_PhanThanNhaSo10_bieu ke hoach dau thau truong mam non SKH_BIEU KE HOACH  2015 (KTN 6.11 sua)" xfId="7556"/>
    <cellStyle name="T_10b_PhanThanNhaSo10_bieu ke hoach dau thau_BIEU KE HOACH  2015 (KTN 6.11 sua)" xfId="7557"/>
    <cellStyle name="T_10b_PhanThanNhaSo10_bieu tong hop lai kh von 2011 gui phong TH-KTDN" xfId="7558"/>
    <cellStyle name="T_10b_PhanThanNhaSo10_bieu tong hop lai kh von 2011 gui phong TH-KTDN 2" xfId="7559"/>
    <cellStyle name="T_10b_PhanThanNhaSo10_bieu tong hop lai kh von 2011 gui phong TH-KTDN 3" xfId="7560"/>
    <cellStyle name="T_10b_PhanThanNhaSo10_bieu tong hop lai kh von 2011 gui phong TH-KTDN_BIEU KE HOACH  2015 (KTN 6.11 sua)" xfId="7561"/>
    <cellStyle name="T_10b_PhanThanNhaSo10_Book1" xfId="7562"/>
    <cellStyle name="T_10b_PhanThanNhaSo10_Book1 2" xfId="7563"/>
    <cellStyle name="T_10b_PhanThanNhaSo10_Book1 3" xfId="7564"/>
    <cellStyle name="T_10b_PhanThanNhaSo10_Book1_BIEU KE HOACH  2015 (KTN 6.11 sua)" xfId="7565"/>
    <cellStyle name="T_10b_PhanThanNhaSo10_Book1_Ke hoach 2010 (theo doi 11-8-2010)" xfId="7566"/>
    <cellStyle name="T_10b_PhanThanNhaSo10_Book1_Ke hoach 2010 (theo doi 11-8-2010) 2" xfId="7567"/>
    <cellStyle name="T_10b_PhanThanNhaSo10_Book1_Ke hoach 2010 (theo doi 11-8-2010) 3" xfId="7568"/>
    <cellStyle name="T_10b_PhanThanNhaSo10_Book1_Ke hoach 2010 (theo doi 11-8-2010)_BIEU KE HOACH  2015 (KTN 6.11 sua)" xfId="7569"/>
    <cellStyle name="T_10b_PhanThanNhaSo10_Book1_ke hoach dau thau 30-6-2010" xfId="7570"/>
    <cellStyle name="T_10b_PhanThanNhaSo10_Book1_ke hoach dau thau 30-6-2010 2" xfId="7571"/>
    <cellStyle name="T_10b_PhanThanNhaSo10_Book1_ke hoach dau thau 30-6-2010 3" xfId="7572"/>
    <cellStyle name="T_10b_PhanThanNhaSo10_Book1_ke hoach dau thau 30-6-2010_BIEU KE HOACH  2015 (KTN 6.11 sua)" xfId="7573"/>
    <cellStyle name="T_10b_PhanThanNhaSo10_Copy of KH PHAN BO VON ĐỐI ỨNG NAM 2011 (30 TY phuong án gop WB)" xfId="7574"/>
    <cellStyle name="T_10b_PhanThanNhaSo10_Copy of KH PHAN BO VON ĐỐI ỨNG NAM 2011 (30 TY phuong án gop WB) 2" xfId="7575"/>
    <cellStyle name="T_10b_PhanThanNhaSo10_Copy of KH PHAN BO VON ĐỐI ỨNG NAM 2011 (30 TY phuong án gop WB) 3" xfId="7576"/>
    <cellStyle name="T_10b_PhanThanNhaSo10_Copy of KH PHAN BO VON ĐỐI ỨNG NAM 2011 (30 TY phuong án gop WB)_BIEU KE HOACH  2015 (KTN 6.11 sua)" xfId="7577"/>
    <cellStyle name="T_10b_PhanThanNhaSo10_DTTD chieng chan Tham lai 29-9-2009" xfId="7578"/>
    <cellStyle name="T_10b_PhanThanNhaSo10_DTTD chieng chan Tham lai 29-9-2009 2" xfId="7579"/>
    <cellStyle name="T_10b_PhanThanNhaSo10_DTTD chieng chan Tham lai 29-9-2009 3" xfId="7580"/>
    <cellStyle name="T_10b_PhanThanNhaSo10_DTTD chieng chan Tham lai 29-9-2009_BIEU KE HOACH  2015 (KTN 6.11 sua)" xfId="7581"/>
    <cellStyle name="T_10b_PhanThanNhaSo10_dự toán 30a 2013" xfId="7582"/>
    <cellStyle name="T_10b_PhanThanNhaSo10_Du toan nuoc San Thang (GD2)" xfId="7583"/>
    <cellStyle name="T_10b_PhanThanNhaSo10_Du toan nuoc San Thang (GD2) 2" xfId="7584"/>
    <cellStyle name="T_10b_PhanThanNhaSo10_Du toan nuoc San Thang (GD2) 3" xfId="7585"/>
    <cellStyle name="T_10b_PhanThanNhaSo10_Du toan nuoc San Thang (GD2)_BIEU KE HOACH  2015 (KTN 6.11 sua)" xfId="7586"/>
    <cellStyle name="T_10b_PhanThanNhaSo10_Ke hoach 2010 (theo doi 11-8-2010)" xfId="7587"/>
    <cellStyle name="T_10b_PhanThanNhaSo10_Ke hoach 2010 (theo doi 11-8-2010) 2" xfId="7588"/>
    <cellStyle name="T_10b_PhanThanNhaSo10_Ke hoach 2010 (theo doi 11-8-2010) 3" xfId="7589"/>
    <cellStyle name="T_10b_PhanThanNhaSo10_Ke hoach 2010 (theo doi 11-8-2010)_BIEU KE HOACH  2015 (KTN 6.11 sua)" xfId="7590"/>
    <cellStyle name="T_10b_PhanThanNhaSo10_ke hoach dau thau 30-6-2010" xfId="7591"/>
    <cellStyle name="T_10b_PhanThanNhaSo10_ke hoach dau thau 30-6-2010 2" xfId="7592"/>
    <cellStyle name="T_10b_PhanThanNhaSo10_ke hoach dau thau 30-6-2010 3" xfId="7593"/>
    <cellStyle name="T_10b_PhanThanNhaSo10_ke hoach dau thau 30-6-2010_BIEU KE HOACH  2015 (KTN 6.11 sua)" xfId="7594"/>
    <cellStyle name="T_10b_PhanThanNhaSo10_KH Von 2012 gui BKH 1" xfId="7595"/>
    <cellStyle name="T_10b_PhanThanNhaSo10_KH Von 2012 gui BKH 1 2" xfId="7596"/>
    <cellStyle name="T_10b_PhanThanNhaSo10_KH Von 2012 gui BKH 1 3" xfId="7597"/>
    <cellStyle name="T_10b_PhanThanNhaSo10_KH Von 2012 gui BKH 1_BIEU KE HOACH  2015 (KTN 6.11 sua)" xfId="7598"/>
    <cellStyle name="T_10b_PhanThanNhaSo10_QD ke hoach dau thau" xfId="7599"/>
    <cellStyle name="T_10b_PhanThanNhaSo10_QD ke hoach dau thau 2" xfId="7600"/>
    <cellStyle name="T_10b_PhanThanNhaSo10_QD ke hoach dau thau 3" xfId="7601"/>
    <cellStyle name="T_10b_PhanThanNhaSo10_QD ke hoach dau thau_BIEU KE HOACH  2015 (KTN 6.11 sua)" xfId="7602"/>
    <cellStyle name="T_10b_PhanThanNhaSo10_Ra soat KH von 2011 (Huy-11-11-11)" xfId="7603"/>
    <cellStyle name="T_10b_PhanThanNhaSo10_Ra soat KH von 2011 (Huy-11-11-11) 2" xfId="7604"/>
    <cellStyle name="T_10b_PhanThanNhaSo10_Ra soat KH von 2011 (Huy-11-11-11) 3" xfId="7605"/>
    <cellStyle name="T_10b_PhanThanNhaSo10_Ra soat KH von 2011 (Huy-11-11-11)_BIEU KE HOACH  2015 (KTN 6.11 sua)" xfId="7606"/>
    <cellStyle name="T_10b_PhanThanNhaSo10_tinh toan hoang ha" xfId="7607"/>
    <cellStyle name="T_10b_PhanThanNhaSo10_tinh toan hoang ha 2" xfId="7608"/>
    <cellStyle name="T_10b_PhanThanNhaSo10_tinh toan hoang ha 3" xfId="7609"/>
    <cellStyle name="T_10b_PhanThanNhaSo10_tinh toan hoang ha_BIEU KE HOACH  2015 (KTN 6.11 sua)" xfId="7610"/>
    <cellStyle name="T_10b_PhanThanNhaSo10_Tong von ĐTPT" xfId="7611"/>
    <cellStyle name="T_10b_PhanThanNhaSo10_Tong von ĐTPT 2" xfId="7612"/>
    <cellStyle name="T_10b_PhanThanNhaSo10_Tong von ĐTPT 3" xfId="7613"/>
    <cellStyle name="T_10b_PhanThanNhaSo10_Tong von ĐTPT_BIEU KE HOACH  2015 (KTN 6.11 sua)" xfId="7614"/>
    <cellStyle name="T_10b_PhanThanNhaSo10_Viec Huy dang lam" xfId="7615"/>
    <cellStyle name="T_10b_PhanThanNhaSo10_Viec Huy dang lam_CT 134" xfId="7616"/>
    <cellStyle name="T_6 GIAN 3 TANG" xfId="7617"/>
    <cellStyle name="T_6 GIAN 3 TANG 2" xfId="7618"/>
    <cellStyle name="T_6 GIAN 3 TANG 3" xfId="7619"/>
    <cellStyle name="T_6 GIAN 3 TANG_BIEU KE HOACH  2015 (KTN 6.11 sua)" xfId="7620"/>
    <cellStyle name="T_bao cao" xfId="7621"/>
    <cellStyle name="T_bao cao 2" xfId="7622"/>
    <cellStyle name="T_bao cao 3" xfId="7623"/>
    <cellStyle name="T_Bao cao kttb milk yomilkYAO-mien bac" xfId="7624"/>
    <cellStyle name="T_Bao cao kttb milk yomilkYAO-mien bac 2" xfId="7625"/>
    <cellStyle name="T_Bao cao kttb milk yomilkYAO-mien bac 3" xfId="7626"/>
    <cellStyle name="T_Bao cao kttb milk yomilkYAO-mien bac_CT 134" xfId="7627"/>
    <cellStyle name="T_Bao cao so lieu kiem toan nam 2007 sua" xfId="7628"/>
    <cellStyle name="T_Bao cao so lieu kiem toan nam 2007 sua 2" xfId="7629"/>
    <cellStyle name="T_Bao cao so lieu kiem toan nam 2007 sua 3" xfId="7630"/>
    <cellStyle name="T_Bao cao so lieu kiem toan nam 2007 sua_CT 134" xfId="7631"/>
    <cellStyle name="T_Bao cao tinh hinh xay dung" xfId="7632"/>
    <cellStyle name="T_Bao cao TPCP" xfId="7633"/>
    <cellStyle name="T_Bao cao TPCP 2" xfId="7634"/>
    <cellStyle name="T_Bao cao TPCP 3" xfId="7635"/>
    <cellStyle name="T_Bao cao TPCP_BIEU KE HOACH  2015 (KTN 6.11 sua)" xfId="7636"/>
    <cellStyle name="T_bao cao_BIEU KE HOACH  2015 (KTN 6.11 sua)" xfId="7637"/>
    <cellStyle name="T_BBTNG-06" xfId="7638"/>
    <cellStyle name="T_BBTNG-06 2" xfId="7639"/>
    <cellStyle name="T_BBTNG-06 3" xfId="7640"/>
    <cellStyle name="T_BBTNG-06_BIEU KE HOACH  2015 (KTN 6.11 sua)" xfId="7641"/>
    <cellStyle name="T_BC CTMT-2008 Ttinh" xfId="7642"/>
    <cellStyle name="T_BC CTMT-2008 Ttinh 2" xfId="7643"/>
    <cellStyle name="T_BC CTMT-2008 Ttinh 3" xfId="7644"/>
    <cellStyle name="T_BC CTMT-2008 Ttinh_CT 134" xfId="7645"/>
    <cellStyle name="T_bc_km_ngay" xfId="7646"/>
    <cellStyle name="T_bc_km_ngay 2" xfId="7647"/>
    <cellStyle name="T_bc_km_ngay 3" xfId="7648"/>
    <cellStyle name="T_bc_km_ngay_CT 134" xfId="7649"/>
    <cellStyle name="T_Bieu  KH CTMT QG trinh HDND" xfId="7650"/>
    <cellStyle name="T_Bieu  KH CTMT QG trinh HDND 2" xfId="7651"/>
    <cellStyle name="T_Bieu  KH CTMT QG trinh HDND 3" xfId="7652"/>
    <cellStyle name="T_Bieu  KH CTMT QG trinh HDND_BIEU KE HOACH  2015 (KTN 6.11 sua)" xfId="7653"/>
    <cellStyle name="T_Bieu chi tieu KH 2008 10_12 IN" xfId="7654"/>
    <cellStyle name="T_Bieu chi tieu KH 2008 10_12 IN 2" xfId="7655"/>
    <cellStyle name="T_Bieu chi tieu KH 2008 10_12 IN 3" xfId="7656"/>
    <cellStyle name="T_Bieu chi tieu KH 2008 10_12 IN_BIEU KE HOACH  2015 (KTN 6.11 sua)" xfId="7657"/>
    <cellStyle name="T_Bieu chi tieu KH 2014 (Huy-04-11)" xfId="7658"/>
    <cellStyle name="T_Bieu chi tieu KH 2014 (Huy-04-11) 2" xfId="7659"/>
    <cellStyle name="T_BIEU KE HOACH  2015 (KTN 6.11 sua)" xfId="7660"/>
    <cellStyle name="T_bieu ke hoach dau thau" xfId="7661"/>
    <cellStyle name="T_bieu ke hoach dau thau 2" xfId="7662"/>
    <cellStyle name="T_bieu ke hoach dau thau 3" xfId="7663"/>
    <cellStyle name="T_bieu ke hoach dau thau truong mam non SKH" xfId="7664"/>
    <cellStyle name="T_bieu ke hoach dau thau truong mam non SKH 2" xfId="7665"/>
    <cellStyle name="T_bieu ke hoach dau thau truong mam non SKH 3" xfId="7666"/>
    <cellStyle name="T_bieu ke hoach dau thau truong mam non SKH_BIEU KE HOACH  2015 (KTN 6.11 sua)" xfId="7667"/>
    <cellStyle name="T_bieu ke hoach dau thau_BIEU KE HOACH  2015 (KTN 6.11 sua)" xfId="7668"/>
    <cellStyle name="T_Bieu mau danh muc du an thuoc CTMTQG nam 2008" xfId="7669"/>
    <cellStyle name="T_Bieu mau danh muc du an thuoc CTMTQG nam 2008 2" xfId="7670"/>
    <cellStyle name="T_Bieu mau danh muc du an thuoc CTMTQG nam 2008 3" xfId="7671"/>
    <cellStyle name="T_Bieu mau danh muc du an thuoc CTMTQG nam 2008_CT 134" xfId="7672"/>
    <cellStyle name="T_bieu tong hop lai kh von 2011 gui phong TH-KTDN" xfId="7673"/>
    <cellStyle name="T_bieu tong hop lai kh von 2011 gui phong TH-KTDN 2" xfId="7674"/>
    <cellStyle name="T_bieu tong hop lai kh von 2011 gui phong TH-KTDN 3" xfId="7675"/>
    <cellStyle name="T_bieu tong hop lai kh von 2011 gui phong TH-KTDN_BIEU KE HOACH  2015 (KTN 6.11 sua)" xfId="7676"/>
    <cellStyle name="T_BIỂU TỔNG HỢP LẦN CUỐI SỬA THEO NGHI QUYẾT SỐ 81" xfId="7677"/>
    <cellStyle name="T_Bieu tong hop nhu cau ung 2011 da chon loc -Mien nui" xfId="7678"/>
    <cellStyle name="T_Bieu tong hop nhu cau ung 2011 da chon loc -Mien nui 2" xfId="7679"/>
    <cellStyle name="T_Bieu tong hop nhu cau ung 2011 da chon loc -Mien nui 3" xfId="7680"/>
    <cellStyle name="T_Bieu tong hop nhu cau ung 2011 da chon loc -Mien nui_CT 134" xfId="7681"/>
    <cellStyle name="T_bieu tong hop Sinh0" xfId="7682"/>
    <cellStyle name="T_Bieu TPCP Quynh sua ngay 14_7 IN" xfId="7683"/>
    <cellStyle name="T_Bieu TPCP Quynh sua ngay 14_7 IN 2" xfId="7684"/>
    <cellStyle name="T_bieu1" xfId="7685"/>
    <cellStyle name="T_Book1" xfId="7686"/>
    <cellStyle name="T_Book1 2" xfId="7687"/>
    <cellStyle name="T_Book1 3" xfId="7688"/>
    <cellStyle name="T_Book1 4" xfId="7689"/>
    <cellStyle name="T_Book1 5" xfId="7690"/>
    <cellStyle name="T_Book1_09_BangTongHopKinhPhiNhaso9" xfId="7691"/>
    <cellStyle name="T_Book1_09_BangTongHopKinhPhiNhaso9 2" xfId="7692"/>
    <cellStyle name="T_Book1_09_BangTongHopKinhPhiNhaso9 3" xfId="7693"/>
    <cellStyle name="T_Book1_09_BangTongHopKinhPhiNhaso9_Bieu chi tieu KH 2014 (Huy-04-11)" xfId="7694"/>
    <cellStyle name="T_Book1_09_BangTongHopKinhPhiNhaso9_bieu ke hoach dau thau" xfId="7695"/>
    <cellStyle name="T_Book1_09_BangTongHopKinhPhiNhaso9_bieu ke hoach dau thau 2" xfId="7696"/>
    <cellStyle name="T_Book1_09_BangTongHopKinhPhiNhaso9_bieu ke hoach dau thau truong mam non SKH" xfId="7697"/>
    <cellStyle name="T_Book1_09_BangTongHopKinhPhiNhaso9_bieu ke hoach dau thau truong mam non SKH 2" xfId="7698"/>
    <cellStyle name="T_Book1_09_BangTongHopKinhPhiNhaso9_bieu tong hop lai kh von 2011 gui phong TH-KTDN" xfId="7699"/>
    <cellStyle name="T_Book1_09_BangTongHopKinhPhiNhaso9_bieu tong hop lai kh von 2011 gui phong TH-KTDN 2" xfId="7700"/>
    <cellStyle name="T_Book1_09_BangTongHopKinhPhiNhaso9_Book1" xfId="7701"/>
    <cellStyle name="T_Book1_09_BangTongHopKinhPhiNhaso9_Book1 2" xfId="7702"/>
    <cellStyle name="T_Book1_09_BangTongHopKinhPhiNhaso9_Book1_Ke hoach 2010 (theo doi 11-8-2010)" xfId="7703"/>
    <cellStyle name="T_Book1_09_BangTongHopKinhPhiNhaso9_Book1_Ke hoach 2010 (theo doi 11-8-2010) 2" xfId="7704"/>
    <cellStyle name="T_Book1_09_BangTongHopKinhPhiNhaso9_Book1_ke hoach dau thau 30-6-2010" xfId="7705"/>
    <cellStyle name="T_Book1_09_BangTongHopKinhPhiNhaso9_Book1_ke hoach dau thau 30-6-2010 2" xfId="7706"/>
    <cellStyle name="T_Book1_09_BangTongHopKinhPhiNhaso9_Copy of KH PHAN BO VON ĐỐI ỨNG NAM 2011 (30 TY phuong án gop WB)" xfId="7707"/>
    <cellStyle name="T_Book1_09_BangTongHopKinhPhiNhaso9_Copy of KH PHAN BO VON ĐỐI ỨNG NAM 2011 (30 TY phuong án gop WB) 2" xfId="7708"/>
    <cellStyle name="T_Book1_09_BangTongHopKinhPhiNhaso9_DTTD chieng chan Tham lai 29-9-2009" xfId="7709"/>
    <cellStyle name="T_Book1_09_BangTongHopKinhPhiNhaso9_DTTD chieng chan Tham lai 29-9-2009 2" xfId="7710"/>
    <cellStyle name="T_Book1_09_BangTongHopKinhPhiNhaso9_dự toán 30a 2013" xfId="7711"/>
    <cellStyle name="T_Book1_09_BangTongHopKinhPhiNhaso9_Du toan nuoc San Thang (GD2)" xfId="7712"/>
    <cellStyle name="T_Book1_09_BangTongHopKinhPhiNhaso9_Du toan nuoc San Thang (GD2) 2" xfId="7713"/>
    <cellStyle name="T_Book1_09_BangTongHopKinhPhiNhaso9_Ke hoach 2010 (theo doi 11-8-2010)" xfId="7714"/>
    <cellStyle name="T_Book1_09_BangTongHopKinhPhiNhaso9_Ke hoach 2010 (theo doi 11-8-2010) 2" xfId="7715"/>
    <cellStyle name="T_Book1_09_BangTongHopKinhPhiNhaso9_ke hoach dau thau 30-6-2010" xfId="7716"/>
    <cellStyle name="T_Book1_09_BangTongHopKinhPhiNhaso9_ke hoach dau thau 30-6-2010 2" xfId="7717"/>
    <cellStyle name="T_Book1_09_BangTongHopKinhPhiNhaso9_KH Von 2012 gui BKH 1" xfId="7718"/>
    <cellStyle name="T_Book1_09_BangTongHopKinhPhiNhaso9_KH Von 2012 gui BKH 1 2" xfId="7719"/>
    <cellStyle name="T_Book1_09_BangTongHopKinhPhiNhaso9_QD ke hoach dau thau" xfId="7720"/>
    <cellStyle name="T_Book1_09_BangTongHopKinhPhiNhaso9_QD ke hoach dau thau 2" xfId="7721"/>
    <cellStyle name="T_Book1_09_BangTongHopKinhPhiNhaso9_Ra soat KH von 2011 (Huy-11-11-11)" xfId="7722"/>
    <cellStyle name="T_Book1_09_BangTongHopKinhPhiNhaso9_Ra soat KH von 2011 (Huy-11-11-11) 2" xfId="7723"/>
    <cellStyle name="T_Book1_09_BangTongHopKinhPhiNhaso9_tinh toan hoang ha" xfId="7724"/>
    <cellStyle name="T_Book1_09_BangTongHopKinhPhiNhaso9_tinh toan hoang ha 2" xfId="7725"/>
    <cellStyle name="T_Book1_09_BangTongHopKinhPhiNhaso9_Tong von ĐTPT" xfId="7726"/>
    <cellStyle name="T_Book1_09_BangTongHopKinhPhiNhaso9_Tong von ĐTPT 2" xfId="7727"/>
    <cellStyle name="T_Book1_09_BangTongHopKinhPhiNhaso9_Viec Huy dang lam" xfId="7728"/>
    <cellStyle name="T_Book1_09a_PhanMongNhaSo9" xfId="7729"/>
    <cellStyle name="T_Book1_09a_PhanMongNhaSo9 2" xfId="7730"/>
    <cellStyle name="T_Book1_09a_PhanMongNhaSo9_Bieu chi tieu KH 2014 (Huy-04-11)" xfId="7731"/>
    <cellStyle name="T_Book1_09a_PhanMongNhaSo9_Bieu chi tieu KH 2014 (Huy-04-11) 2" xfId="7732"/>
    <cellStyle name="T_Book1_09a_PhanMongNhaSo9_bieu ke hoach dau thau" xfId="7733"/>
    <cellStyle name="T_Book1_09a_PhanMongNhaSo9_bieu ke hoach dau thau 2" xfId="7734"/>
    <cellStyle name="T_Book1_09a_PhanMongNhaSo9_bieu ke hoach dau thau 2 2" xfId="7735"/>
    <cellStyle name="T_Book1_09a_PhanMongNhaSo9_bieu ke hoach dau thau 3" xfId="7736"/>
    <cellStyle name="T_Book1_09a_PhanMongNhaSo9_bieu ke hoach dau thau truong mam non SKH" xfId="7737"/>
    <cellStyle name="T_Book1_09a_PhanMongNhaSo9_bieu ke hoach dau thau truong mam non SKH 2" xfId="7738"/>
    <cellStyle name="T_Book1_09a_PhanMongNhaSo9_bieu ke hoach dau thau truong mam non SKH 2 2" xfId="7739"/>
    <cellStyle name="T_Book1_09a_PhanMongNhaSo9_bieu ke hoach dau thau truong mam non SKH 3" xfId="7740"/>
    <cellStyle name="T_Book1_09a_PhanMongNhaSo9_bieu ke hoach dau thau truong mam non SKH_BIEU KE HOACH  2015 (KTN 6.11 sua)" xfId="7741"/>
    <cellStyle name="T_Book1_09a_PhanMongNhaSo9_bieu ke hoach dau thau_BIEU KE HOACH  2015 (KTN 6.11 sua)" xfId="7742"/>
    <cellStyle name="T_Book1_09a_PhanMongNhaSo9_bieu tong hop lai kh von 2011 gui phong TH-KTDN" xfId="7743"/>
    <cellStyle name="T_Book1_09a_PhanMongNhaSo9_bieu tong hop lai kh von 2011 gui phong TH-KTDN 2" xfId="7744"/>
    <cellStyle name="T_Book1_09a_PhanMongNhaSo9_bieu tong hop lai kh von 2011 gui phong TH-KTDN 2 2" xfId="7745"/>
    <cellStyle name="T_Book1_09a_PhanMongNhaSo9_bieu tong hop lai kh von 2011 gui phong TH-KTDN 3" xfId="7746"/>
    <cellStyle name="T_Book1_09a_PhanMongNhaSo9_bieu tong hop lai kh von 2011 gui phong TH-KTDN_BIEU KE HOACH  2015 (KTN 6.11 sua)" xfId="7747"/>
    <cellStyle name="T_Book1_09a_PhanMongNhaSo9_Book1" xfId="7748"/>
    <cellStyle name="T_Book1_09a_PhanMongNhaSo9_Book1 2" xfId="7749"/>
    <cellStyle name="T_Book1_09a_PhanMongNhaSo9_Book1 2 2" xfId="7750"/>
    <cellStyle name="T_Book1_09a_PhanMongNhaSo9_Book1 3" xfId="7751"/>
    <cellStyle name="T_Book1_09a_PhanMongNhaSo9_Book1_BIEU KE HOACH  2015 (KTN 6.11 sua)" xfId="7752"/>
    <cellStyle name="T_Book1_09a_PhanMongNhaSo9_Book1_Ke hoach 2010 (theo doi 11-8-2010)" xfId="7753"/>
    <cellStyle name="T_Book1_09a_PhanMongNhaSo9_Book1_Ke hoach 2010 (theo doi 11-8-2010) 2" xfId="7754"/>
    <cellStyle name="T_Book1_09a_PhanMongNhaSo9_Book1_Ke hoach 2010 (theo doi 11-8-2010) 2 2" xfId="7755"/>
    <cellStyle name="T_Book1_09a_PhanMongNhaSo9_Book1_Ke hoach 2010 (theo doi 11-8-2010) 3" xfId="7756"/>
    <cellStyle name="T_Book1_09a_PhanMongNhaSo9_Book1_Ke hoach 2010 (theo doi 11-8-2010)_BIEU KE HOACH  2015 (KTN 6.11 sua)" xfId="7757"/>
    <cellStyle name="T_Book1_09a_PhanMongNhaSo9_Book1_ke hoach dau thau 30-6-2010" xfId="7758"/>
    <cellStyle name="T_Book1_09a_PhanMongNhaSo9_Book1_ke hoach dau thau 30-6-2010 2" xfId="7759"/>
    <cellStyle name="T_Book1_09a_PhanMongNhaSo9_Book1_ke hoach dau thau 30-6-2010 2 2" xfId="7760"/>
    <cellStyle name="T_Book1_09a_PhanMongNhaSo9_Book1_ke hoach dau thau 30-6-2010 3" xfId="7761"/>
    <cellStyle name="T_Book1_09a_PhanMongNhaSo9_Book1_ke hoach dau thau 30-6-2010_BIEU KE HOACH  2015 (KTN 6.11 sua)" xfId="7762"/>
    <cellStyle name="T_Book1_09a_PhanMongNhaSo9_Copy of KH PHAN BO VON ĐỐI ỨNG NAM 2011 (30 TY phuong án gop WB)" xfId="7763"/>
    <cellStyle name="T_Book1_09a_PhanMongNhaSo9_Copy of KH PHAN BO VON ĐỐI ỨNG NAM 2011 (30 TY phuong án gop WB) 2" xfId="7764"/>
    <cellStyle name="T_Book1_09a_PhanMongNhaSo9_Copy of KH PHAN BO VON ĐỐI ỨNG NAM 2011 (30 TY phuong án gop WB) 2 2" xfId="7765"/>
    <cellStyle name="T_Book1_09a_PhanMongNhaSo9_Copy of KH PHAN BO VON ĐỐI ỨNG NAM 2011 (30 TY phuong án gop WB) 3" xfId="7766"/>
    <cellStyle name="T_Book1_09a_PhanMongNhaSo9_Copy of KH PHAN BO VON ĐỐI ỨNG NAM 2011 (30 TY phuong án gop WB)_BIEU KE HOACH  2015 (KTN 6.11 sua)" xfId="7767"/>
    <cellStyle name="T_Book1_09a_PhanMongNhaSo9_DTTD chieng chan Tham lai 29-9-2009" xfId="7768"/>
    <cellStyle name="T_Book1_09a_PhanMongNhaSo9_DTTD chieng chan Tham lai 29-9-2009 2" xfId="7769"/>
    <cellStyle name="T_Book1_09a_PhanMongNhaSo9_DTTD chieng chan Tham lai 29-9-2009 2 2" xfId="7770"/>
    <cellStyle name="T_Book1_09a_PhanMongNhaSo9_DTTD chieng chan Tham lai 29-9-2009 3" xfId="7771"/>
    <cellStyle name="T_Book1_09a_PhanMongNhaSo9_DTTD chieng chan Tham lai 29-9-2009_BIEU KE HOACH  2015 (KTN 6.11 sua)" xfId="7772"/>
    <cellStyle name="T_Book1_09a_PhanMongNhaSo9_dự toán 30a 2013" xfId="7773"/>
    <cellStyle name="T_Book1_09a_PhanMongNhaSo9_Du toan nuoc San Thang (GD2)" xfId="7774"/>
    <cellStyle name="T_Book1_09a_PhanMongNhaSo9_Du toan nuoc San Thang (GD2) 2" xfId="7775"/>
    <cellStyle name="T_Book1_09a_PhanMongNhaSo9_Du toan nuoc San Thang (GD2) 2 2" xfId="7776"/>
    <cellStyle name="T_Book1_09a_PhanMongNhaSo9_Du toan nuoc San Thang (GD2) 3" xfId="7777"/>
    <cellStyle name="T_Book1_09a_PhanMongNhaSo9_Du toan nuoc San Thang (GD2)_BIEU KE HOACH  2015 (KTN 6.11 sua)" xfId="7778"/>
    <cellStyle name="T_Book1_09a_PhanMongNhaSo9_Ke hoach 2010 (theo doi 11-8-2010)" xfId="7779"/>
    <cellStyle name="T_Book1_09a_PhanMongNhaSo9_Ke hoach 2010 (theo doi 11-8-2010) 2" xfId="7780"/>
    <cellStyle name="T_Book1_09a_PhanMongNhaSo9_Ke hoach 2010 (theo doi 11-8-2010) 2 2" xfId="7781"/>
    <cellStyle name="T_Book1_09a_PhanMongNhaSo9_Ke hoach 2010 (theo doi 11-8-2010) 3" xfId="7782"/>
    <cellStyle name="T_Book1_09a_PhanMongNhaSo9_Ke hoach 2010 (theo doi 11-8-2010)_BIEU KE HOACH  2015 (KTN 6.11 sua)" xfId="7783"/>
    <cellStyle name="T_Book1_09a_PhanMongNhaSo9_ke hoach dau thau 30-6-2010" xfId="7784"/>
    <cellStyle name="T_Book1_09a_PhanMongNhaSo9_ke hoach dau thau 30-6-2010 2" xfId="7785"/>
    <cellStyle name="T_Book1_09a_PhanMongNhaSo9_ke hoach dau thau 30-6-2010 2 2" xfId="7786"/>
    <cellStyle name="T_Book1_09a_PhanMongNhaSo9_ke hoach dau thau 30-6-2010 3" xfId="7787"/>
    <cellStyle name="T_Book1_09a_PhanMongNhaSo9_ke hoach dau thau 30-6-2010_BIEU KE HOACH  2015 (KTN 6.11 sua)" xfId="7788"/>
    <cellStyle name="T_Book1_09a_PhanMongNhaSo9_KH Von 2012 gui BKH 1" xfId="7789"/>
    <cellStyle name="T_Book1_09a_PhanMongNhaSo9_KH Von 2012 gui BKH 1 2" xfId="7790"/>
    <cellStyle name="T_Book1_09a_PhanMongNhaSo9_KH Von 2012 gui BKH 1 2 2" xfId="7791"/>
    <cellStyle name="T_Book1_09a_PhanMongNhaSo9_KH Von 2012 gui BKH 1 3" xfId="7792"/>
    <cellStyle name="T_Book1_09a_PhanMongNhaSo9_KH Von 2012 gui BKH 1_BIEU KE HOACH  2015 (KTN 6.11 sua)" xfId="7793"/>
    <cellStyle name="T_Book1_09a_PhanMongNhaSo9_QD ke hoach dau thau" xfId="7794"/>
    <cellStyle name="T_Book1_09a_PhanMongNhaSo9_QD ke hoach dau thau 2" xfId="7795"/>
    <cellStyle name="T_Book1_09a_PhanMongNhaSo9_QD ke hoach dau thau 2 2" xfId="7796"/>
    <cellStyle name="T_Book1_09a_PhanMongNhaSo9_QD ke hoach dau thau 3" xfId="7797"/>
    <cellStyle name="T_Book1_09a_PhanMongNhaSo9_QD ke hoach dau thau_BIEU KE HOACH  2015 (KTN 6.11 sua)" xfId="7798"/>
    <cellStyle name="T_Book1_09a_PhanMongNhaSo9_Ra soat KH von 2011 (Huy-11-11-11)" xfId="7799"/>
    <cellStyle name="T_Book1_09a_PhanMongNhaSo9_Ra soat KH von 2011 (Huy-11-11-11) 2" xfId="7800"/>
    <cellStyle name="T_Book1_09a_PhanMongNhaSo9_Ra soat KH von 2011 (Huy-11-11-11) 2 2" xfId="7801"/>
    <cellStyle name="T_Book1_09a_PhanMongNhaSo9_Ra soat KH von 2011 (Huy-11-11-11) 3" xfId="7802"/>
    <cellStyle name="T_Book1_09a_PhanMongNhaSo9_Ra soat KH von 2011 (Huy-11-11-11)_BIEU KE HOACH  2015 (KTN 6.11 sua)" xfId="7803"/>
    <cellStyle name="T_Book1_09a_PhanMongNhaSo9_tinh toan hoang ha" xfId="7804"/>
    <cellStyle name="T_Book1_09a_PhanMongNhaSo9_tinh toan hoang ha 2" xfId="7805"/>
    <cellStyle name="T_Book1_09a_PhanMongNhaSo9_tinh toan hoang ha 2 2" xfId="7806"/>
    <cellStyle name="T_Book1_09a_PhanMongNhaSo9_tinh toan hoang ha 3" xfId="7807"/>
    <cellStyle name="T_Book1_09a_PhanMongNhaSo9_tinh toan hoang ha_BIEU KE HOACH  2015 (KTN 6.11 sua)" xfId="7808"/>
    <cellStyle name="T_Book1_09a_PhanMongNhaSo9_Tong von ĐTPT" xfId="7809"/>
    <cellStyle name="T_Book1_09a_PhanMongNhaSo9_Tong von ĐTPT 2" xfId="7810"/>
    <cellStyle name="T_Book1_09a_PhanMongNhaSo9_Tong von ĐTPT 2 2" xfId="7811"/>
    <cellStyle name="T_Book1_09a_PhanMongNhaSo9_Tong von ĐTPT 3" xfId="7812"/>
    <cellStyle name="T_Book1_09a_PhanMongNhaSo9_Tong von ĐTPT_BIEU KE HOACH  2015 (KTN 6.11 sua)" xfId="7813"/>
    <cellStyle name="T_Book1_09a_PhanMongNhaSo9_Viec Huy dang lam" xfId="7814"/>
    <cellStyle name="T_Book1_09a_PhanMongNhaSo9_Viec Huy dang lam_CT 134" xfId="7815"/>
    <cellStyle name="T_Book1_09b_PhanThannhaso9" xfId="7816"/>
    <cellStyle name="T_Book1_09b_PhanThannhaso9 2" xfId="7817"/>
    <cellStyle name="T_Book1_09b_PhanThannhaso9_Bieu chi tieu KH 2014 (Huy-04-11)" xfId="7818"/>
    <cellStyle name="T_Book1_09b_PhanThannhaso9_Bieu chi tieu KH 2014 (Huy-04-11) 2" xfId="7819"/>
    <cellStyle name="T_Book1_09b_PhanThannhaso9_bieu ke hoach dau thau" xfId="7820"/>
    <cellStyle name="T_Book1_09b_PhanThannhaso9_bieu ke hoach dau thau 2" xfId="7821"/>
    <cellStyle name="T_Book1_09b_PhanThannhaso9_bieu ke hoach dau thau 2 2" xfId="7822"/>
    <cellStyle name="T_Book1_09b_PhanThannhaso9_bieu ke hoach dau thau 3" xfId="7823"/>
    <cellStyle name="T_Book1_09b_PhanThannhaso9_bieu ke hoach dau thau truong mam non SKH" xfId="7824"/>
    <cellStyle name="T_Book1_09b_PhanThannhaso9_bieu ke hoach dau thau truong mam non SKH 2" xfId="7825"/>
    <cellStyle name="T_Book1_09b_PhanThannhaso9_bieu ke hoach dau thau truong mam non SKH 2 2" xfId="7826"/>
    <cellStyle name="T_Book1_09b_PhanThannhaso9_bieu ke hoach dau thau truong mam non SKH 3" xfId="7827"/>
    <cellStyle name="T_Book1_09b_PhanThannhaso9_bieu ke hoach dau thau truong mam non SKH_BIEU KE HOACH  2015 (KTN 6.11 sua)" xfId="7828"/>
    <cellStyle name="T_Book1_09b_PhanThannhaso9_bieu ke hoach dau thau_BIEU KE HOACH  2015 (KTN 6.11 sua)" xfId="7829"/>
    <cellStyle name="T_Book1_09b_PhanThannhaso9_bieu tong hop lai kh von 2011 gui phong TH-KTDN" xfId="7830"/>
    <cellStyle name="T_Book1_09b_PhanThannhaso9_bieu tong hop lai kh von 2011 gui phong TH-KTDN 2" xfId="7831"/>
    <cellStyle name="T_Book1_09b_PhanThannhaso9_bieu tong hop lai kh von 2011 gui phong TH-KTDN 2 2" xfId="7832"/>
    <cellStyle name="T_Book1_09b_PhanThannhaso9_bieu tong hop lai kh von 2011 gui phong TH-KTDN 3" xfId="7833"/>
    <cellStyle name="T_Book1_09b_PhanThannhaso9_bieu tong hop lai kh von 2011 gui phong TH-KTDN_BIEU KE HOACH  2015 (KTN 6.11 sua)" xfId="7834"/>
    <cellStyle name="T_Book1_09b_PhanThannhaso9_Book1" xfId="7835"/>
    <cellStyle name="T_Book1_09b_PhanThannhaso9_Book1 2" xfId="7836"/>
    <cellStyle name="T_Book1_09b_PhanThannhaso9_Book1 2 2" xfId="7837"/>
    <cellStyle name="T_Book1_09b_PhanThannhaso9_Book1 3" xfId="7838"/>
    <cellStyle name="T_Book1_09b_PhanThannhaso9_Book1_BIEU KE HOACH  2015 (KTN 6.11 sua)" xfId="7839"/>
    <cellStyle name="T_Book1_09b_PhanThannhaso9_Book1_Ke hoach 2010 (theo doi 11-8-2010)" xfId="7840"/>
    <cellStyle name="T_Book1_09b_PhanThannhaso9_Book1_Ke hoach 2010 (theo doi 11-8-2010) 2" xfId="7841"/>
    <cellStyle name="T_Book1_09b_PhanThannhaso9_Book1_Ke hoach 2010 (theo doi 11-8-2010) 2 2" xfId="7842"/>
    <cellStyle name="T_Book1_09b_PhanThannhaso9_Book1_Ke hoach 2010 (theo doi 11-8-2010) 3" xfId="7843"/>
    <cellStyle name="T_Book1_09b_PhanThannhaso9_Book1_Ke hoach 2010 (theo doi 11-8-2010)_BIEU KE HOACH  2015 (KTN 6.11 sua)" xfId="7844"/>
    <cellStyle name="T_Book1_09b_PhanThannhaso9_Book1_ke hoach dau thau 30-6-2010" xfId="7845"/>
    <cellStyle name="T_Book1_09b_PhanThannhaso9_Book1_ke hoach dau thau 30-6-2010 2" xfId="7846"/>
    <cellStyle name="T_Book1_09b_PhanThannhaso9_Book1_ke hoach dau thau 30-6-2010 2 2" xfId="7847"/>
    <cellStyle name="T_Book1_09b_PhanThannhaso9_Book1_ke hoach dau thau 30-6-2010 3" xfId="7848"/>
    <cellStyle name="T_Book1_09b_PhanThannhaso9_Book1_ke hoach dau thau 30-6-2010_BIEU KE HOACH  2015 (KTN 6.11 sua)" xfId="7849"/>
    <cellStyle name="T_Book1_09b_PhanThannhaso9_Copy of KH PHAN BO VON ĐỐI ỨNG NAM 2011 (30 TY phuong án gop WB)" xfId="7850"/>
    <cellStyle name="T_Book1_09b_PhanThannhaso9_Copy of KH PHAN BO VON ĐỐI ỨNG NAM 2011 (30 TY phuong án gop WB) 2" xfId="7851"/>
    <cellStyle name="T_Book1_09b_PhanThannhaso9_Copy of KH PHAN BO VON ĐỐI ỨNG NAM 2011 (30 TY phuong án gop WB) 2 2" xfId="7852"/>
    <cellStyle name="T_Book1_09b_PhanThannhaso9_Copy of KH PHAN BO VON ĐỐI ỨNG NAM 2011 (30 TY phuong án gop WB) 3" xfId="7853"/>
    <cellStyle name="T_Book1_09b_PhanThannhaso9_Copy of KH PHAN BO VON ĐỐI ỨNG NAM 2011 (30 TY phuong án gop WB)_BIEU KE HOACH  2015 (KTN 6.11 sua)" xfId="7854"/>
    <cellStyle name="T_Book1_09b_PhanThannhaso9_DTTD chieng chan Tham lai 29-9-2009" xfId="7855"/>
    <cellStyle name="T_Book1_09b_PhanThannhaso9_DTTD chieng chan Tham lai 29-9-2009 2" xfId="7856"/>
    <cellStyle name="T_Book1_09b_PhanThannhaso9_DTTD chieng chan Tham lai 29-9-2009 2 2" xfId="7857"/>
    <cellStyle name="T_Book1_09b_PhanThannhaso9_DTTD chieng chan Tham lai 29-9-2009 3" xfId="7858"/>
    <cellStyle name="T_Book1_09b_PhanThannhaso9_DTTD chieng chan Tham lai 29-9-2009_BIEU KE HOACH  2015 (KTN 6.11 sua)" xfId="7859"/>
    <cellStyle name="T_Book1_09b_PhanThannhaso9_dự toán 30a 2013" xfId="7860"/>
    <cellStyle name="T_Book1_09b_PhanThannhaso9_Du toan nuoc San Thang (GD2)" xfId="7861"/>
    <cellStyle name="T_Book1_09b_PhanThannhaso9_Du toan nuoc San Thang (GD2) 2" xfId="7862"/>
    <cellStyle name="T_Book1_09b_PhanThannhaso9_Du toan nuoc San Thang (GD2) 2 2" xfId="7863"/>
    <cellStyle name="T_Book1_09b_PhanThannhaso9_Du toan nuoc San Thang (GD2) 3" xfId="7864"/>
    <cellStyle name="T_Book1_09b_PhanThannhaso9_Du toan nuoc San Thang (GD2)_BIEU KE HOACH  2015 (KTN 6.11 sua)" xfId="7865"/>
    <cellStyle name="T_Book1_09b_PhanThannhaso9_Ke hoach 2010 (theo doi 11-8-2010)" xfId="7866"/>
    <cellStyle name="T_Book1_09b_PhanThannhaso9_Ke hoach 2010 (theo doi 11-8-2010) 2" xfId="7867"/>
    <cellStyle name="T_Book1_09b_PhanThannhaso9_Ke hoach 2010 (theo doi 11-8-2010) 2 2" xfId="7868"/>
    <cellStyle name="T_Book1_09b_PhanThannhaso9_Ke hoach 2010 (theo doi 11-8-2010) 3" xfId="7869"/>
    <cellStyle name="T_Book1_09b_PhanThannhaso9_Ke hoach 2010 (theo doi 11-8-2010)_BIEU KE HOACH  2015 (KTN 6.11 sua)" xfId="7870"/>
    <cellStyle name="T_Book1_09b_PhanThannhaso9_ke hoach dau thau 30-6-2010" xfId="7871"/>
    <cellStyle name="T_Book1_09b_PhanThannhaso9_ke hoach dau thau 30-6-2010 2" xfId="7872"/>
    <cellStyle name="T_Book1_09b_PhanThannhaso9_ke hoach dau thau 30-6-2010 2 2" xfId="7873"/>
    <cellStyle name="T_Book1_09b_PhanThannhaso9_ke hoach dau thau 30-6-2010 3" xfId="7874"/>
    <cellStyle name="T_Book1_09b_PhanThannhaso9_ke hoach dau thau 30-6-2010_BIEU KE HOACH  2015 (KTN 6.11 sua)" xfId="7875"/>
    <cellStyle name="T_Book1_09b_PhanThannhaso9_KH Von 2012 gui BKH 1" xfId="7876"/>
    <cellStyle name="T_Book1_09b_PhanThannhaso9_KH Von 2012 gui BKH 1 2" xfId="7877"/>
    <cellStyle name="T_Book1_09b_PhanThannhaso9_KH Von 2012 gui BKH 1 2 2" xfId="7878"/>
    <cellStyle name="T_Book1_09b_PhanThannhaso9_KH Von 2012 gui BKH 1 3" xfId="7879"/>
    <cellStyle name="T_Book1_09b_PhanThannhaso9_KH Von 2012 gui BKH 1_BIEU KE HOACH  2015 (KTN 6.11 sua)" xfId="7880"/>
    <cellStyle name="T_Book1_09b_PhanThannhaso9_QD ke hoach dau thau" xfId="7881"/>
    <cellStyle name="T_Book1_09b_PhanThannhaso9_QD ke hoach dau thau 2" xfId="7882"/>
    <cellStyle name="T_Book1_09b_PhanThannhaso9_QD ke hoach dau thau 2 2" xfId="7883"/>
    <cellStyle name="T_Book1_09b_PhanThannhaso9_QD ke hoach dau thau 3" xfId="7884"/>
    <cellStyle name="T_Book1_09b_PhanThannhaso9_QD ke hoach dau thau_BIEU KE HOACH  2015 (KTN 6.11 sua)" xfId="7885"/>
    <cellStyle name="T_Book1_09b_PhanThannhaso9_Ra soat KH von 2011 (Huy-11-11-11)" xfId="7886"/>
    <cellStyle name="T_Book1_09b_PhanThannhaso9_Ra soat KH von 2011 (Huy-11-11-11) 2" xfId="7887"/>
    <cellStyle name="T_Book1_09b_PhanThannhaso9_Ra soat KH von 2011 (Huy-11-11-11) 2 2" xfId="7888"/>
    <cellStyle name="T_Book1_09b_PhanThannhaso9_Ra soat KH von 2011 (Huy-11-11-11) 3" xfId="7889"/>
    <cellStyle name="T_Book1_09b_PhanThannhaso9_Ra soat KH von 2011 (Huy-11-11-11)_BIEU KE HOACH  2015 (KTN 6.11 sua)" xfId="7890"/>
    <cellStyle name="T_Book1_09b_PhanThannhaso9_tinh toan hoang ha" xfId="7891"/>
    <cellStyle name="T_Book1_09b_PhanThannhaso9_tinh toan hoang ha 2" xfId="7892"/>
    <cellStyle name="T_Book1_09b_PhanThannhaso9_tinh toan hoang ha 2 2" xfId="7893"/>
    <cellStyle name="T_Book1_09b_PhanThannhaso9_tinh toan hoang ha 3" xfId="7894"/>
    <cellStyle name="T_Book1_09b_PhanThannhaso9_tinh toan hoang ha_BIEU KE HOACH  2015 (KTN 6.11 sua)" xfId="7895"/>
    <cellStyle name="T_Book1_09b_PhanThannhaso9_Tong von ĐTPT" xfId="7896"/>
    <cellStyle name="T_Book1_09b_PhanThannhaso9_Tong von ĐTPT 2" xfId="7897"/>
    <cellStyle name="T_Book1_09b_PhanThannhaso9_Tong von ĐTPT 2 2" xfId="7898"/>
    <cellStyle name="T_Book1_09b_PhanThannhaso9_Tong von ĐTPT 3" xfId="7899"/>
    <cellStyle name="T_Book1_09b_PhanThannhaso9_Tong von ĐTPT_BIEU KE HOACH  2015 (KTN 6.11 sua)" xfId="7900"/>
    <cellStyle name="T_Book1_09b_PhanThannhaso9_Viec Huy dang lam" xfId="7901"/>
    <cellStyle name="T_Book1_09b_PhanThannhaso9_Viec Huy dang lam_CT 134" xfId="7902"/>
    <cellStyle name="T_Book1_09c_PhandienNhaso9" xfId="7903"/>
    <cellStyle name="T_Book1_09c_PhandienNhaso9 2" xfId="7904"/>
    <cellStyle name="T_Book1_09c_PhandienNhaso9_Bieu chi tieu KH 2014 (Huy-04-11)" xfId="7905"/>
    <cellStyle name="T_Book1_09c_PhandienNhaso9_Bieu chi tieu KH 2014 (Huy-04-11) 2" xfId="7906"/>
    <cellStyle name="T_Book1_09c_PhandienNhaso9_bieu ke hoach dau thau" xfId="7907"/>
    <cellStyle name="T_Book1_09c_PhandienNhaso9_bieu ke hoach dau thau 2" xfId="7908"/>
    <cellStyle name="T_Book1_09c_PhandienNhaso9_bieu ke hoach dau thau 2 2" xfId="7909"/>
    <cellStyle name="T_Book1_09c_PhandienNhaso9_bieu ke hoach dau thau 3" xfId="7910"/>
    <cellStyle name="T_Book1_09c_PhandienNhaso9_bieu ke hoach dau thau truong mam non SKH" xfId="7911"/>
    <cellStyle name="T_Book1_09c_PhandienNhaso9_bieu ke hoach dau thau truong mam non SKH 2" xfId="7912"/>
    <cellStyle name="T_Book1_09c_PhandienNhaso9_bieu ke hoach dau thau truong mam non SKH 2 2" xfId="7913"/>
    <cellStyle name="T_Book1_09c_PhandienNhaso9_bieu ke hoach dau thau truong mam non SKH 3" xfId="7914"/>
    <cellStyle name="T_Book1_09c_PhandienNhaso9_bieu ke hoach dau thau truong mam non SKH_BIEU KE HOACH  2015 (KTN 6.11 sua)" xfId="7915"/>
    <cellStyle name="T_Book1_09c_PhandienNhaso9_bieu ke hoach dau thau_BIEU KE HOACH  2015 (KTN 6.11 sua)" xfId="7916"/>
    <cellStyle name="T_Book1_09c_PhandienNhaso9_bieu tong hop lai kh von 2011 gui phong TH-KTDN" xfId="7917"/>
    <cellStyle name="T_Book1_09c_PhandienNhaso9_bieu tong hop lai kh von 2011 gui phong TH-KTDN 2" xfId="7918"/>
    <cellStyle name="T_Book1_09c_PhandienNhaso9_bieu tong hop lai kh von 2011 gui phong TH-KTDN 2 2" xfId="7919"/>
    <cellStyle name="T_Book1_09c_PhandienNhaso9_bieu tong hop lai kh von 2011 gui phong TH-KTDN 3" xfId="7920"/>
    <cellStyle name="T_Book1_09c_PhandienNhaso9_bieu tong hop lai kh von 2011 gui phong TH-KTDN_BIEU KE HOACH  2015 (KTN 6.11 sua)" xfId="7921"/>
    <cellStyle name="T_Book1_09c_PhandienNhaso9_Book1" xfId="7922"/>
    <cellStyle name="T_Book1_09c_PhandienNhaso9_Book1 2" xfId="7923"/>
    <cellStyle name="T_Book1_09c_PhandienNhaso9_Book1 2 2" xfId="7924"/>
    <cellStyle name="T_Book1_09c_PhandienNhaso9_Book1 3" xfId="7925"/>
    <cellStyle name="T_Book1_09c_PhandienNhaso9_Book1_BIEU KE HOACH  2015 (KTN 6.11 sua)" xfId="7926"/>
    <cellStyle name="T_Book1_09c_PhandienNhaso9_Book1_Ke hoach 2010 (theo doi 11-8-2010)" xfId="7927"/>
    <cellStyle name="T_Book1_09c_PhandienNhaso9_Book1_Ke hoach 2010 (theo doi 11-8-2010) 2" xfId="7928"/>
    <cellStyle name="T_Book1_09c_PhandienNhaso9_Book1_Ke hoach 2010 (theo doi 11-8-2010) 2 2" xfId="7929"/>
    <cellStyle name="T_Book1_09c_PhandienNhaso9_Book1_Ke hoach 2010 (theo doi 11-8-2010) 3" xfId="7930"/>
    <cellStyle name="T_Book1_09c_PhandienNhaso9_Book1_Ke hoach 2010 (theo doi 11-8-2010)_BIEU KE HOACH  2015 (KTN 6.11 sua)" xfId="7931"/>
    <cellStyle name="T_Book1_09c_PhandienNhaso9_Book1_ke hoach dau thau 30-6-2010" xfId="7932"/>
    <cellStyle name="T_Book1_09c_PhandienNhaso9_Book1_ke hoach dau thau 30-6-2010 2" xfId="7933"/>
    <cellStyle name="T_Book1_09c_PhandienNhaso9_Book1_ke hoach dau thau 30-6-2010 2 2" xfId="7934"/>
    <cellStyle name="T_Book1_09c_PhandienNhaso9_Book1_ke hoach dau thau 30-6-2010 3" xfId="7935"/>
    <cellStyle name="T_Book1_09c_PhandienNhaso9_Book1_ke hoach dau thau 30-6-2010_BIEU KE HOACH  2015 (KTN 6.11 sua)" xfId="7936"/>
    <cellStyle name="T_Book1_09c_PhandienNhaso9_Copy of KH PHAN BO VON ĐỐI ỨNG NAM 2011 (30 TY phuong án gop WB)" xfId="7937"/>
    <cellStyle name="T_Book1_09c_PhandienNhaso9_Copy of KH PHAN BO VON ĐỐI ỨNG NAM 2011 (30 TY phuong án gop WB) 2" xfId="7938"/>
    <cellStyle name="T_Book1_09c_PhandienNhaso9_Copy of KH PHAN BO VON ĐỐI ỨNG NAM 2011 (30 TY phuong án gop WB) 2 2" xfId="7939"/>
    <cellStyle name="T_Book1_09c_PhandienNhaso9_Copy of KH PHAN BO VON ĐỐI ỨNG NAM 2011 (30 TY phuong án gop WB) 3" xfId="7940"/>
    <cellStyle name="T_Book1_09c_PhandienNhaso9_Copy of KH PHAN BO VON ĐỐI ỨNG NAM 2011 (30 TY phuong án gop WB)_BIEU KE HOACH  2015 (KTN 6.11 sua)" xfId="7941"/>
    <cellStyle name="T_Book1_09c_PhandienNhaso9_DTTD chieng chan Tham lai 29-9-2009" xfId="7942"/>
    <cellStyle name="T_Book1_09c_PhandienNhaso9_DTTD chieng chan Tham lai 29-9-2009 2" xfId="7943"/>
    <cellStyle name="T_Book1_09c_PhandienNhaso9_DTTD chieng chan Tham lai 29-9-2009 2 2" xfId="7944"/>
    <cellStyle name="T_Book1_09c_PhandienNhaso9_DTTD chieng chan Tham lai 29-9-2009 3" xfId="7945"/>
    <cellStyle name="T_Book1_09c_PhandienNhaso9_DTTD chieng chan Tham lai 29-9-2009_BIEU KE HOACH  2015 (KTN 6.11 sua)" xfId="7946"/>
    <cellStyle name="T_Book1_09c_PhandienNhaso9_dự toán 30a 2013" xfId="7947"/>
    <cellStyle name="T_Book1_09c_PhandienNhaso9_Du toan nuoc San Thang (GD2)" xfId="7948"/>
    <cellStyle name="T_Book1_09c_PhandienNhaso9_Du toan nuoc San Thang (GD2) 2" xfId="7949"/>
    <cellStyle name="T_Book1_09c_PhandienNhaso9_Du toan nuoc San Thang (GD2) 2 2" xfId="7950"/>
    <cellStyle name="T_Book1_09c_PhandienNhaso9_Du toan nuoc San Thang (GD2) 3" xfId="7951"/>
    <cellStyle name="T_Book1_09c_PhandienNhaso9_Du toan nuoc San Thang (GD2)_BIEU KE HOACH  2015 (KTN 6.11 sua)" xfId="7952"/>
    <cellStyle name="T_Book1_09c_PhandienNhaso9_Ke hoach 2010 (theo doi 11-8-2010)" xfId="7953"/>
    <cellStyle name="T_Book1_09c_PhandienNhaso9_Ke hoach 2010 (theo doi 11-8-2010) 2" xfId="7954"/>
    <cellStyle name="T_Book1_09c_PhandienNhaso9_Ke hoach 2010 (theo doi 11-8-2010) 2 2" xfId="7955"/>
    <cellStyle name="T_Book1_09c_PhandienNhaso9_Ke hoach 2010 (theo doi 11-8-2010) 3" xfId="7956"/>
    <cellStyle name="T_Book1_09c_PhandienNhaso9_Ke hoach 2010 (theo doi 11-8-2010)_BIEU KE HOACH  2015 (KTN 6.11 sua)" xfId="7957"/>
    <cellStyle name="T_Book1_09c_PhandienNhaso9_ke hoach dau thau 30-6-2010" xfId="7958"/>
    <cellStyle name="T_Book1_09c_PhandienNhaso9_ke hoach dau thau 30-6-2010 2" xfId="7959"/>
    <cellStyle name="T_Book1_09c_PhandienNhaso9_ke hoach dau thau 30-6-2010 2 2" xfId="7960"/>
    <cellStyle name="T_Book1_09c_PhandienNhaso9_ke hoach dau thau 30-6-2010 3" xfId="7961"/>
    <cellStyle name="T_Book1_09c_PhandienNhaso9_ke hoach dau thau 30-6-2010_BIEU KE HOACH  2015 (KTN 6.11 sua)" xfId="7962"/>
    <cellStyle name="T_Book1_09c_PhandienNhaso9_KH Von 2012 gui BKH 1" xfId="7963"/>
    <cellStyle name="T_Book1_09c_PhandienNhaso9_KH Von 2012 gui BKH 1 2" xfId="7964"/>
    <cellStyle name="T_Book1_09c_PhandienNhaso9_KH Von 2012 gui BKH 1 2 2" xfId="7965"/>
    <cellStyle name="T_Book1_09c_PhandienNhaso9_KH Von 2012 gui BKH 1 3" xfId="7966"/>
    <cellStyle name="T_Book1_09c_PhandienNhaso9_KH Von 2012 gui BKH 1_BIEU KE HOACH  2015 (KTN 6.11 sua)" xfId="7967"/>
    <cellStyle name="T_Book1_09c_PhandienNhaso9_QD ke hoach dau thau" xfId="7968"/>
    <cellStyle name="T_Book1_09c_PhandienNhaso9_QD ke hoach dau thau 2" xfId="7969"/>
    <cellStyle name="T_Book1_09c_PhandienNhaso9_QD ke hoach dau thau 2 2" xfId="7970"/>
    <cellStyle name="T_Book1_09c_PhandienNhaso9_QD ke hoach dau thau 3" xfId="7971"/>
    <cellStyle name="T_Book1_09c_PhandienNhaso9_QD ke hoach dau thau_BIEU KE HOACH  2015 (KTN 6.11 sua)" xfId="7972"/>
    <cellStyle name="T_Book1_09c_PhandienNhaso9_Ra soat KH von 2011 (Huy-11-11-11)" xfId="7973"/>
    <cellStyle name="T_Book1_09c_PhandienNhaso9_Ra soat KH von 2011 (Huy-11-11-11) 2" xfId="7974"/>
    <cellStyle name="T_Book1_09c_PhandienNhaso9_Ra soat KH von 2011 (Huy-11-11-11) 2 2" xfId="7975"/>
    <cellStyle name="T_Book1_09c_PhandienNhaso9_Ra soat KH von 2011 (Huy-11-11-11) 3" xfId="7976"/>
    <cellStyle name="T_Book1_09c_PhandienNhaso9_Ra soat KH von 2011 (Huy-11-11-11)_BIEU KE HOACH  2015 (KTN 6.11 sua)" xfId="7977"/>
    <cellStyle name="T_Book1_09c_PhandienNhaso9_tinh toan hoang ha" xfId="7978"/>
    <cellStyle name="T_Book1_09c_PhandienNhaso9_tinh toan hoang ha 2" xfId="7979"/>
    <cellStyle name="T_Book1_09c_PhandienNhaso9_tinh toan hoang ha 2 2" xfId="7980"/>
    <cellStyle name="T_Book1_09c_PhandienNhaso9_tinh toan hoang ha 3" xfId="7981"/>
    <cellStyle name="T_Book1_09c_PhandienNhaso9_tinh toan hoang ha_BIEU KE HOACH  2015 (KTN 6.11 sua)" xfId="7982"/>
    <cellStyle name="T_Book1_09c_PhandienNhaso9_Tong von ĐTPT" xfId="7983"/>
    <cellStyle name="T_Book1_09c_PhandienNhaso9_Tong von ĐTPT 2" xfId="7984"/>
    <cellStyle name="T_Book1_09c_PhandienNhaso9_Tong von ĐTPT 2 2" xfId="7985"/>
    <cellStyle name="T_Book1_09c_PhandienNhaso9_Tong von ĐTPT 3" xfId="7986"/>
    <cellStyle name="T_Book1_09c_PhandienNhaso9_Tong von ĐTPT_BIEU KE HOACH  2015 (KTN 6.11 sua)" xfId="7987"/>
    <cellStyle name="T_Book1_09c_PhandienNhaso9_Viec Huy dang lam" xfId="7988"/>
    <cellStyle name="T_Book1_09c_PhandienNhaso9_Viec Huy dang lam_CT 134" xfId="7989"/>
    <cellStyle name="T_Book1_09d_Phannuocnhaso9" xfId="7990"/>
    <cellStyle name="T_Book1_09d_Phannuocnhaso9 2" xfId="7991"/>
    <cellStyle name="T_Book1_09d_Phannuocnhaso9_Bieu chi tieu KH 2014 (Huy-04-11)" xfId="7992"/>
    <cellStyle name="T_Book1_09d_Phannuocnhaso9_Bieu chi tieu KH 2014 (Huy-04-11) 2" xfId="7993"/>
    <cellStyle name="T_Book1_09d_Phannuocnhaso9_bieu ke hoach dau thau" xfId="7994"/>
    <cellStyle name="T_Book1_09d_Phannuocnhaso9_bieu ke hoach dau thau 2" xfId="7995"/>
    <cellStyle name="T_Book1_09d_Phannuocnhaso9_bieu ke hoach dau thau 2 2" xfId="7996"/>
    <cellStyle name="T_Book1_09d_Phannuocnhaso9_bieu ke hoach dau thau 3" xfId="7997"/>
    <cellStyle name="T_Book1_09d_Phannuocnhaso9_bieu ke hoach dau thau truong mam non SKH" xfId="7998"/>
    <cellStyle name="T_Book1_09d_Phannuocnhaso9_bieu ke hoach dau thau truong mam non SKH 2" xfId="7999"/>
    <cellStyle name="T_Book1_09d_Phannuocnhaso9_bieu ke hoach dau thau truong mam non SKH 2 2" xfId="8000"/>
    <cellStyle name="T_Book1_09d_Phannuocnhaso9_bieu ke hoach dau thau truong mam non SKH 3" xfId="8001"/>
    <cellStyle name="T_Book1_09d_Phannuocnhaso9_bieu ke hoach dau thau truong mam non SKH_BIEU KE HOACH  2015 (KTN 6.11 sua)" xfId="8002"/>
    <cellStyle name="T_Book1_09d_Phannuocnhaso9_bieu ke hoach dau thau_BIEU KE HOACH  2015 (KTN 6.11 sua)" xfId="8003"/>
    <cellStyle name="T_Book1_09d_Phannuocnhaso9_bieu tong hop lai kh von 2011 gui phong TH-KTDN" xfId="8004"/>
    <cellStyle name="T_Book1_09d_Phannuocnhaso9_bieu tong hop lai kh von 2011 gui phong TH-KTDN 2" xfId="8005"/>
    <cellStyle name="T_Book1_09d_Phannuocnhaso9_bieu tong hop lai kh von 2011 gui phong TH-KTDN 2 2" xfId="8006"/>
    <cellStyle name="T_Book1_09d_Phannuocnhaso9_bieu tong hop lai kh von 2011 gui phong TH-KTDN 3" xfId="8007"/>
    <cellStyle name="T_Book1_09d_Phannuocnhaso9_bieu tong hop lai kh von 2011 gui phong TH-KTDN_BIEU KE HOACH  2015 (KTN 6.11 sua)" xfId="8008"/>
    <cellStyle name="T_Book1_09d_Phannuocnhaso9_Book1" xfId="8009"/>
    <cellStyle name="T_Book1_09d_Phannuocnhaso9_Book1 2" xfId="8010"/>
    <cellStyle name="T_Book1_09d_Phannuocnhaso9_Book1 2 2" xfId="8011"/>
    <cellStyle name="T_Book1_09d_Phannuocnhaso9_Book1 3" xfId="8012"/>
    <cellStyle name="T_Book1_09d_Phannuocnhaso9_Book1_BIEU KE HOACH  2015 (KTN 6.11 sua)" xfId="8013"/>
    <cellStyle name="T_Book1_09d_Phannuocnhaso9_Book1_Ke hoach 2010 (theo doi 11-8-2010)" xfId="8014"/>
    <cellStyle name="T_Book1_09d_Phannuocnhaso9_Book1_Ke hoach 2010 (theo doi 11-8-2010) 2" xfId="8015"/>
    <cellStyle name="T_Book1_09d_Phannuocnhaso9_Book1_Ke hoach 2010 (theo doi 11-8-2010) 2 2" xfId="8016"/>
    <cellStyle name="T_Book1_09d_Phannuocnhaso9_Book1_Ke hoach 2010 (theo doi 11-8-2010) 3" xfId="8017"/>
    <cellStyle name="T_Book1_09d_Phannuocnhaso9_Book1_Ke hoach 2010 (theo doi 11-8-2010)_BIEU KE HOACH  2015 (KTN 6.11 sua)" xfId="8018"/>
    <cellStyle name="T_Book1_09d_Phannuocnhaso9_Book1_ke hoach dau thau 30-6-2010" xfId="8019"/>
    <cellStyle name="T_Book1_09d_Phannuocnhaso9_Book1_ke hoach dau thau 30-6-2010 2" xfId="8020"/>
    <cellStyle name="T_Book1_09d_Phannuocnhaso9_Book1_ke hoach dau thau 30-6-2010 2 2" xfId="8021"/>
    <cellStyle name="T_Book1_09d_Phannuocnhaso9_Book1_ke hoach dau thau 30-6-2010 3" xfId="8022"/>
    <cellStyle name="T_Book1_09d_Phannuocnhaso9_Book1_ke hoach dau thau 30-6-2010_BIEU KE HOACH  2015 (KTN 6.11 sua)" xfId="8023"/>
    <cellStyle name="T_Book1_09d_Phannuocnhaso9_Copy of KH PHAN BO VON ĐỐI ỨNG NAM 2011 (30 TY phuong án gop WB)" xfId="8024"/>
    <cellStyle name="T_Book1_09d_Phannuocnhaso9_Copy of KH PHAN BO VON ĐỐI ỨNG NAM 2011 (30 TY phuong án gop WB) 2" xfId="8025"/>
    <cellStyle name="T_Book1_09d_Phannuocnhaso9_Copy of KH PHAN BO VON ĐỐI ỨNG NAM 2011 (30 TY phuong án gop WB) 2 2" xfId="8026"/>
    <cellStyle name="T_Book1_09d_Phannuocnhaso9_Copy of KH PHAN BO VON ĐỐI ỨNG NAM 2011 (30 TY phuong án gop WB) 3" xfId="8027"/>
    <cellStyle name="T_Book1_09d_Phannuocnhaso9_Copy of KH PHAN BO VON ĐỐI ỨNG NAM 2011 (30 TY phuong án gop WB)_BIEU KE HOACH  2015 (KTN 6.11 sua)" xfId="8028"/>
    <cellStyle name="T_Book1_09d_Phannuocnhaso9_DTTD chieng chan Tham lai 29-9-2009" xfId="8029"/>
    <cellStyle name="T_Book1_09d_Phannuocnhaso9_DTTD chieng chan Tham lai 29-9-2009 2" xfId="8030"/>
    <cellStyle name="T_Book1_09d_Phannuocnhaso9_DTTD chieng chan Tham lai 29-9-2009 2 2" xfId="8031"/>
    <cellStyle name="T_Book1_09d_Phannuocnhaso9_DTTD chieng chan Tham lai 29-9-2009 3" xfId="8032"/>
    <cellStyle name="T_Book1_09d_Phannuocnhaso9_DTTD chieng chan Tham lai 29-9-2009_BIEU KE HOACH  2015 (KTN 6.11 sua)" xfId="8033"/>
    <cellStyle name="T_Book1_09d_Phannuocnhaso9_dự toán 30a 2013" xfId="8034"/>
    <cellStyle name="T_Book1_09d_Phannuocnhaso9_Du toan nuoc San Thang (GD2)" xfId="8035"/>
    <cellStyle name="T_Book1_09d_Phannuocnhaso9_Du toan nuoc San Thang (GD2) 2" xfId="8036"/>
    <cellStyle name="T_Book1_09d_Phannuocnhaso9_Du toan nuoc San Thang (GD2) 2 2" xfId="8037"/>
    <cellStyle name="T_Book1_09d_Phannuocnhaso9_Du toan nuoc San Thang (GD2) 3" xfId="8038"/>
    <cellStyle name="T_Book1_09d_Phannuocnhaso9_Du toan nuoc San Thang (GD2)_BIEU KE HOACH  2015 (KTN 6.11 sua)" xfId="8039"/>
    <cellStyle name="T_Book1_09d_Phannuocnhaso9_Ke hoach 2010 (theo doi 11-8-2010)" xfId="8040"/>
    <cellStyle name="T_Book1_09d_Phannuocnhaso9_Ke hoach 2010 (theo doi 11-8-2010) 2" xfId="8041"/>
    <cellStyle name="T_Book1_09d_Phannuocnhaso9_Ke hoach 2010 (theo doi 11-8-2010) 2 2" xfId="8042"/>
    <cellStyle name="T_Book1_09d_Phannuocnhaso9_Ke hoach 2010 (theo doi 11-8-2010) 3" xfId="8043"/>
    <cellStyle name="T_Book1_09d_Phannuocnhaso9_Ke hoach 2010 (theo doi 11-8-2010)_BIEU KE HOACH  2015 (KTN 6.11 sua)" xfId="8044"/>
    <cellStyle name="T_Book1_09d_Phannuocnhaso9_ke hoach dau thau 30-6-2010" xfId="8045"/>
    <cellStyle name="T_Book1_09d_Phannuocnhaso9_ke hoach dau thau 30-6-2010 2" xfId="8046"/>
    <cellStyle name="T_Book1_09d_Phannuocnhaso9_ke hoach dau thau 30-6-2010 2 2" xfId="8047"/>
    <cellStyle name="T_Book1_09d_Phannuocnhaso9_ke hoach dau thau 30-6-2010 3" xfId="8048"/>
    <cellStyle name="T_Book1_09d_Phannuocnhaso9_ke hoach dau thau 30-6-2010_BIEU KE HOACH  2015 (KTN 6.11 sua)" xfId="8049"/>
    <cellStyle name="T_Book1_09d_Phannuocnhaso9_KH Von 2012 gui BKH 1" xfId="8050"/>
    <cellStyle name="T_Book1_09d_Phannuocnhaso9_KH Von 2012 gui BKH 1 2" xfId="8051"/>
    <cellStyle name="T_Book1_09d_Phannuocnhaso9_KH Von 2012 gui BKH 1 2 2" xfId="8052"/>
    <cellStyle name="T_Book1_09d_Phannuocnhaso9_KH Von 2012 gui BKH 1 3" xfId="8053"/>
    <cellStyle name="T_Book1_09d_Phannuocnhaso9_KH Von 2012 gui BKH 1_BIEU KE HOACH  2015 (KTN 6.11 sua)" xfId="8054"/>
    <cellStyle name="T_Book1_09d_Phannuocnhaso9_QD ke hoach dau thau" xfId="8055"/>
    <cellStyle name="T_Book1_09d_Phannuocnhaso9_QD ke hoach dau thau 2" xfId="8056"/>
    <cellStyle name="T_Book1_09d_Phannuocnhaso9_QD ke hoach dau thau 2 2" xfId="8057"/>
    <cellStyle name="T_Book1_09d_Phannuocnhaso9_QD ke hoach dau thau 3" xfId="8058"/>
    <cellStyle name="T_Book1_09d_Phannuocnhaso9_QD ke hoach dau thau_BIEU KE HOACH  2015 (KTN 6.11 sua)" xfId="8059"/>
    <cellStyle name="T_Book1_09d_Phannuocnhaso9_Ra soat KH von 2011 (Huy-11-11-11)" xfId="8060"/>
    <cellStyle name="T_Book1_09d_Phannuocnhaso9_Ra soat KH von 2011 (Huy-11-11-11) 2" xfId="8061"/>
    <cellStyle name="T_Book1_09d_Phannuocnhaso9_Ra soat KH von 2011 (Huy-11-11-11) 2 2" xfId="8062"/>
    <cellStyle name="T_Book1_09d_Phannuocnhaso9_Ra soat KH von 2011 (Huy-11-11-11) 3" xfId="8063"/>
    <cellStyle name="T_Book1_09d_Phannuocnhaso9_Ra soat KH von 2011 (Huy-11-11-11)_BIEU KE HOACH  2015 (KTN 6.11 sua)" xfId="8064"/>
    <cellStyle name="T_Book1_09d_Phannuocnhaso9_tinh toan hoang ha" xfId="8065"/>
    <cellStyle name="T_Book1_09d_Phannuocnhaso9_tinh toan hoang ha 2" xfId="8066"/>
    <cellStyle name="T_Book1_09d_Phannuocnhaso9_tinh toan hoang ha 2 2" xfId="8067"/>
    <cellStyle name="T_Book1_09d_Phannuocnhaso9_tinh toan hoang ha 3" xfId="8068"/>
    <cellStyle name="T_Book1_09d_Phannuocnhaso9_tinh toan hoang ha_BIEU KE HOACH  2015 (KTN 6.11 sua)" xfId="8069"/>
    <cellStyle name="T_Book1_09d_Phannuocnhaso9_Tong von ĐTPT" xfId="8070"/>
    <cellStyle name="T_Book1_09d_Phannuocnhaso9_Tong von ĐTPT 2" xfId="8071"/>
    <cellStyle name="T_Book1_09d_Phannuocnhaso9_Tong von ĐTPT 2 2" xfId="8072"/>
    <cellStyle name="T_Book1_09d_Phannuocnhaso9_Tong von ĐTPT 3" xfId="8073"/>
    <cellStyle name="T_Book1_09d_Phannuocnhaso9_Tong von ĐTPT_BIEU KE HOACH  2015 (KTN 6.11 sua)" xfId="8074"/>
    <cellStyle name="T_Book1_09d_Phannuocnhaso9_Viec Huy dang lam" xfId="8075"/>
    <cellStyle name="T_Book1_09d_Phannuocnhaso9_Viec Huy dang lam_CT 134" xfId="8076"/>
    <cellStyle name="T_Book1_09f_TienluongThannhaso9" xfId="8077"/>
    <cellStyle name="T_Book1_09f_TienluongThannhaso9 2" xfId="8078"/>
    <cellStyle name="T_Book1_09f_TienluongThannhaso9_Bieu chi tieu KH 2014 (Huy-04-11)" xfId="8079"/>
    <cellStyle name="T_Book1_09f_TienluongThannhaso9_Bieu chi tieu KH 2014 (Huy-04-11) 2" xfId="8080"/>
    <cellStyle name="T_Book1_09f_TienluongThannhaso9_bieu ke hoach dau thau" xfId="8081"/>
    <cellStyle name="T_Book1_09f_TienluongThannhaso9_bieu ke hoach dau thau 2" xfId="8082"/>
    <cellStyle name="T_Book1_09f_TienluongThannhaso9_bieu ke hoach dau thau 2 2" xfId="8083"/>
    <cellStyle name="T_Book1_09f_TienluongThannhaso9_bieu ke hoach dau thau 3" xfId="8084"/>
    <cellStyle name="T_Book1_09f_TienluongThannhaso9_bieu ke hoach dau thau truong mam non SKH" xfId="8085"/>
    <cellStyle name="T_Book1_09f_TienluongThannhaso9_bieu ke hoach dau thau truong mam non SKH 2" xfId="8086"/>
    <cellStyle name="T_Book1_09f_TienluongThannhaso9_bieu ke hoach dau thau truong mam non SKH 2 2" xfId="8087"/>
    <cellStyle name="T_Book1_09f_TienluongThannhaso9_bieu ke hoach dau thau truong mam non SKH 3" xfId="8088"/>
    <cellStyle name="T_Book1_09f_TienluongThannhaso9_bieu ke hoach dau thau truong mam non SKH_BIEU KE HOACH  2015 (KTN 6.11 sua)" xfId="8089"/>
    <cellStyle name="T_Book1_09f_TienluongThannhaso9_bieu ke hoach dau thau_BIEU KE HOACH  2015 (KTN 6.11 sua)" xfId="8090"/>
    <cellStyle name="T_Book1_09f_TienluongThannhaso9_bieu tong hop lai kh von 2011 gui phong TH-KTDN" xfId="8091"/>
    <cellStyle name="T_Book1_09f_TienluongThannhaso9_bieu tong hop lai kh von 2011 gui phong TH-KTDN 2" xfId="8092"/>
    <cellStyle name="T_Book1_09f_TienluongThannhaso9_bieu tong hop lai kh von 2011 gui phong TH-KTDN 2 2" xfId="8093"/>
    <cellStyle name="T_Book1_09f_TienluongThannhaso9_bieu tong hop lai kh von 2011 gui phong TH-KTDN 3" xfId="8094"/>
    <cellStyle name="T_Book1_09f_TienluongThannhaso9_bieu tong hop lai kh von 2011 gui phong TH-KTDN_BIEU KE HOACH  2015 (KTN 6.11 sua)" xfId="8095"/>
    <cellStyle name="T_Book1_09f_TienluongThannhaso9_Book1" xfId="8096"/>
    <cellStyle name="T_Book1_09f_TienluongThannhaso9_Book1 2" xfId="8097"/>
    <cellStyle name="T_Book1_09f_TienluongThannhaso9_Book1 2 2" xfId="8098"/>
    <cellStyle name="T_Book1_09f_TienluongThannhaso9_Book1 3" xfId="8099"/>
    <cellStyle name="T_Book1_09f_TienluongThannhaso9_Book1_BIEU KE HOACH  2015 (KTN 6.11 sua)" xfId="8100"/>
    <cellStyle name="T_Book1_09f_TienluongThannhaso9_Book1_Ke hoach 2010 (theo doi 11-8-2010)" xfId="8101"/>
    <cellStyle name="T_Book1_09f_TienluongThannhaso9_Book1_Ke hoach 2010 (theo doi 11-8-2010) 2" xfId="8102"/>
    <cellStyle name="T_Book1_09f_TienluongThannhaso9_Book1_Ke hoach 2010 (theo doi 11-8-2010) 2 2" xfId="8103"/>
    <cellStyle name="T_Book1_09f_TienluongThannhaso9_Book1_Ke hoach 2010 (theo doi 11-8-2010) 3" xfId="8104"/>
    <cellStyle name="T_Book1_09f_TienluongThannhaso9_Book1_Ke hoach 2010 (theo doi 11-8-2010)_BIEU KE HOACH  2015 (KTN 6.11 sua)" xfId="8105"/>
    <cellStyle name="T_Book1_09f_TienluongThannhaso9_Book1_ke hoach dau thau 30-6-2010" xfId="8106"/>
    <cellStyle name="T_Book1_09f_TienluongThannhaso9_Book1_ke hoach dau thau 30-6-2010 2" xfId="8107"/>
    <cellStyle name="T_Book1_09f_TienluongThannhaso9_Book1_ke hoach dau thau 30-6-2010 2 2" xfId="8108"/>
    <cellStyle name="T_Book1_09f_TienluongThannhaso9_Book1_ke hoach dau thau 30-6-2010 3" xfId="8109"/>
    <cellStyle name="T_Book1_09f_TienluongThannhaso9_Book1_ke hoach dau thau 30-6-2010_BIEU KE HOACH  2015 (KTN 6.11 sua)" xfId="8110"/>
    <cellStyle name="T_Book1_09f_TienluongThannhaso9_Copy of KH PHAN BO VON ĐỐI ỨNG NAM 2011 (30 TY phuong án gop WB)" xfId="8111"/>
    <cellStyle name="T_Book1_09f_TienluongThannhaso9_Copy of KH PHAN BO VON ĐỐI ỨNG NAM 2011 (30 TY phuong án gop WB) 2" xfId="8112"/>
    <cellStyle name="T_Book1_09f_TienluongThannhaso9_Copy of KH PHAN BO VON ĐỐI ỨNG NAM 2011 (30 TY phuong án gop WB) 2 2" xfId="8113"/>
    <cellStyle name="T_Book1_09f_TienluongThannhaso9_Copy of KH PHAN BO VON ĐỐI ỨNG NAM 2011 (30 TY phuong án gop WB) 3" xfId="8114"/>
    <cellStyle name="T_Book1_09f_TienluongThannhaso9_Copy of KH PHAN BO VON ĐỐI ỨNG NAM 2011 (30 TY phuong án gop WB)_BIEU KE HOACH  2015 (KTN 6.11 sua)" xfId="8115"/>
    <cellStyle name="T_Book1_09f_TienluongThannhaso9_DTTD chieng chan Tham lai 29-9-2009" xfId="8116"/>
    <cellStyle name="T_Book1_09f_TienluongThannhaso9_DTTD chieng chan Tham lai 29-9-2009 2" xfId="8117"/>
    <cellStyle name="T_Book1_09f_TienluongThannhaso9_DTTD chieng chan Tham lai 29-9-2009 2 2" xfId="8118"/>
    <cellStyle name="T_Book1_09f_TienluongThannhaso9_DTTD chieng chan Tham lai 29-9-2009 3" xfId="8119"/>
    <cellStyle name="T_Book1_09f_TienluongThannhaso9_DTTD chieng chan Tham lai 29-9-2009_BIEU KE HOACH  2015 (KTN 6.11 sua)" xfId="8120"/>
    <cellStyle name="T_Book1_09f_TienluongThannhaso9_dự toán 30a 2013" xfId="8121"/>
    <cellStyle name="T_Book1_09f_TienluongThannhaso9_Du toan nuoc San Thang (GD2)" xfId="8122"/>
    <cellStyle name="T_Book1_09f_TienluongThannhaso9_Du toan nuoc San Thang (GD2) 2" xfId="8123"/>
    <cellStyle name="T_Book1_09f_TienluongThannhaso9_Du toan nuoc San Thang (GD2) 2 2" xfId="8124"/>
    <cellStyle name="T_Book1_09f_TienluongThannhaso9_Du toan nuoc San Thang (GD2) 3" xfId="8125"/>
    <cellStyle name="T_Book1_09f_TienluongThannhaso9_Du toan nuoc San Thang (GD2)_BIEU KE HOACH  2015 (KTN 6.11 sua)" xfId="8126"/>
    <cellStyle name="T_Book1_09f_TienluongThannhaso9_Ke hoach 2010 (theo doi 11-8-2010)" xfId="8127"/>
    <cellStyle name="T_Book1_09f_TienluongThannhaso9_Ke hoach 2010 (theo doi 11-8-2010) 2" xfId="8128"/>
    <cellStyle name="T_Book1_09f_TienluongThannhaso9_Ke hoach 2010 (theo doi 11-8-2010) 2 2" xfId="8129"/>
    <cellStyle name="T_Book1_09f_TienluongThannhaso9_Ke hoach 2010 (theo doi 11-8-2010) 3" xfId="8130"/>
    <cellStyle name="T_Book1_09f_TienluongThannhaso9_Ke hoach 2010 (theo doi 11-8-2010)_BIEU KE HOACH  2015 (KTN 6.11 sua)" xfId="8131"/>
    <cellStyle name="T_Book1_09f_TienluongThannhaso9_ke hoach dau thau 30-6-2010" xfId="8132"/>
    <cellStyle name="T_Book1_09f_TienluongThannhaso9_ke hoach dau thau 30-6-2010 2" xfId="8133"/>
    <cellStyle name="T_Book1_09f_TienluongThannhaso9_ke hoach dau thau 30-6-2010 2 2" xfId="8134"/>
    <cellStyle name="T_Book1_09f_TienluongThannhaso9_ke hoach dau thau 30-6-2010 3" xfId="8135"/>
    <cellStyle name="T_Book1_09f_TienluongThannhaso9_ke hoach dau thau 30-6-2010_BIEU KE HOACH  2015 (KTN 6.11 sua)" xfId="8136"/>
    <cellStyle name="T_Book1_09f_TienluongThannhaso9_KH Von 2012 gui BKH 1" xfId="8137"/>
    <cellStyle name="T_Book1_09f_TienluongThannhaso9_KH Von 2012 gui BKH 1 2" xfId="8138"/>
    <cellStyle name="T_Book1_09f_TienluongThannhaso9_KH Von 2012 gui BKH 1 2 2" xfId="8139"/>
    <cellStyle name="T_Book1_09f_TienluongThannhaso9_KH Von 2012 gui BKH 1 3" xfId="8140"/>
    <cellStyle name="T_Book1_09f_TienluongThannhaso9_KH Von 2012 gui BKH 1_BIEU KE HOACH  2015 (KTN 6.11 sua)" xfId="8141"/>
    <cellStyle name="T_Book1_09f_TienluongThannhaso9_QD ke hoach dau thau" xfId="8142"/>
    <cellStyle name="T_Book1_09f_TienluongThannhaso9_QD ke hoach dau thau 2" xfId="8143"/>
    <cellStyle name="T_Book1_09f_TienluongThannhaso9_QD ke hoach dau thau 2 2" xfId="8144"/>
    <cellStyle name="T_Book1_09f_TienluongThannhaso9_QD ke hoach dau thau 3" xfId="8145"/>
    <cellStyle name="T_Book1_09f_TienluongThannhaso9_QD ke hoach dau thau_BIEU KE HOACH  2015 (KTN 6.11 sua)" xfId="8146"/>
    <cellStyle name="T_Book1_09f_TienluongThannhaso9_Ra soat KH von 2011 (Huy-11-11-11)" xfId="8147"/>
    <cellStyle name="T_Book1_09f_TienluongThannhaso9_Ra soat KH von 2011 (Huy-11-11-11) 2" xfId="8148"/>
    <cellStyle name="T_Book1_09f_TienluongThannhaso9_Ra soat KH von 2011 (Huy-11-11-11) 2 2" xfId="8149"/>
    <cellStyle name="T_Book1_09f_TienluongThannhaso9_Ra soat KH von 2011 (Huy-11-11-11) 3" xfId="8150"/>
    <cellStyle name="T_Book1_09f_TienluongThannhaso9_Ra soat KH von 2011 (Huy-11-11-11)_BIEU KE HOACH  2015 (KTN 6.11 sua)" xfId="8151"/>
    <cellStyle name="T_Book1_09f_TienluongThannhaso9_tinh toan hoang ha" xfId="8152"/>
    <cellStyle name="T_Book1_09f_TienluongThannhaso9_tinh toan hoang ha 2" xfId="8153"/>
    <cellStyle name="T_Book1_09f_TienluongThannhaso9_tinh toan hoang ha 2 2" xfId="8154"/>
    <cellStyle name="T_Book1_09f_TienluongThannhaso9_tinh toan hoang ha 3" xfId="8155"/>
    <cellStyle name="T_Book1_09f_TienluongThannhaso9_tinh toan hoang ha_BIEU KE HOACH  2015 (KTN 6.11 sua)" xfId="8156"/>
    <cellStyle name="T_Book1_09f_TienluongThannhaso9_Tong von ĐTPT" xfId="8157"/>
    <cellStyle name="T_Book1_09f_TienluongThannhaso9_Tong von ĐTPT 2" xfId="8158"/>
    <cellStyle name="T_Book1_09f_TienluongThannhaso9_Tong von ĐTPT 2 2" xfId="8159"/>
    <cellStyle name="T_Book1_09f_TienluongThannhaso9_Tong von ĐTPT 3" xfId="8160"/>
    <cellStyle name="T_Book1_09f_TienluongThannhaso9_Tong von ĐTPT_BIEU KE HOACH  2015 (KTN 6.11 sua)" xfId="8161"/>
    <cellStyle name="T_Book1_09f_TienluongThannhaso9_Viec Huy dang lam" xfId="8162"/>
    <cellStyle name="T_Book1_09f_TienluongThannhaso9_Viec Huy dang lam_CT 134" xfId="8163"/>
    <cellStyle name="T_Book1_1" xfId="8164"/>
    <cellStyle name="T_Book1_1 2" xfId="8165"/>
    <cellStyle name="T_Book1_1 2 2" xfId="8166"/>
    <cellStyle name="T_Book1_1 3" xfId="8167"/>
    <cellStyle name="T_Book1_1 4" xfId="8168"/>
    <cellStyle name="T_Book1_1 5" xfId="8169"/>
    <cellStyle name="T_Book1_1_Bao cao danh muc cac cong trinh tren dia ban huyen 4-2010" xfId="8170"/>
    <cellStyle name="T_Book1_1_Bao cao danh muc cac cong trinh tren dia ban huyen 4-2010 2" xfId="8171"/>
    <cellStyle name="T_Book1_1_Bao cao TPCP" xfId="8172"/>
    <cellStyle name="T_Book1_1_Bao cao TPCP 2" xfId="8173"/>
    <cellStyle name="T_Book1_1_Bao cao TPCP 2 2" xfId="8174"/>
    <cellStyle name="T_Book1_1_Bao cao TPCP 3" xfId="8175"/>
    <cellStyle name="T_Book1_1_Bao cao TPCP_BIEU KE HOACH  2015 (KTN 6.11 sua)" xfId="8176"/>
    <cellStyle name="T_Book1_1_bao_cao_TH_th_cong_tac_dau_thau_-_ngay251209" xfId="8177"/>
    <cellStyle name="T_Book1_1_bao_cao_TH_th_cong_tac_dau_thau_-_ngay251209 2" xfId="8178"/>
    <cellStyle name="T_Book1_1_Bieu chi tieu KH 2014 (Huy-04-11)" xfId="8179"/>
    <cellStyle name="T_Book1_1_BIEU KE HOACH  2015 (KTN 6.11 sua)" xfId="8180"/>
    <cellStyle name="T_Book1_1_bieu ke hoach dau thau" xfId="8181"/>
    <cellStyle name="T_Book1_1_bieu ke hoach dau thau 2" xfId="8182"/>
    <cellStyle name="T_Book1_1_bieu ke hoach dau thau 3" xfId="8183"/>
    <cellStyle name="T_Book1_1_bieu ke hoach dau thau truong mam non SKH" xfId="8184"/>
    <cellStyle name="T_Book1_1_bieu ke hoach dau thau truong mam non SKH 2" xfId="8185"/>
    <cellStyle name="T_Book1_1_bieu ke hoach dau thau truong mam non SKH 3" xfId="8186"/>
    <cellStyle name="T_Book1_1_bieu ke hoach dau thau truong mam non SKH_BIEU KE HOACH  2015 (KTN 6.11 sua)" xfId="8187"/>
    <cellStyle name="T_Book1_1_bieu ke hoach dau thau_BIEU KE HOACH  2015 (KTN 6.11 sua)" xfId="8188"/>
    <cellStyle name="T_Book1_1_bieu tong hop lai kh von 2011 gui phong TH-KTDN" xfId="8189"/>
    <cellStyle name="T_Book1_1_bieu tong hop lai kh von 2011 gui phong TH-KTDN 2" xfId="8190"/>
    <cellStyle name="T_Book1_1_bieu tong hop lai kh von 2011 gui phong TH-KTDN 2 2" xfId="8191"/>
    <cellStyle name="T_Book1_1_bieu tong hop lai kh von 2011 gui phong TH-KTDN 3" xfId="8192"/>
    <cellStyle name="T_Book1_1_bieu tong hop lai kh von 2011 gui phong TH-KTDN_BIEU KE HOACH  2015 (KTN 6.11 sua)" xfId="8193"/>
    <cellStyle name="T_Book1_1_BIỂU TỔNG HỢP LẦN CUỐI SỬA THEO NGHI QUYẾT SỐ 81" xfId="8194"/>
    <cellStyle name="T_Book1_1_Bieu tong hop nhu cau ung 2011 da chon loc -Mien nui" xfId="8195"/>
    <cellStyle name="T_Book1_1_Bieu tong hop nhu cau ung 2011 da chon loc -Mien nui 2" xfId="8196"/>
    <cellStyle name="T_Book1_1_Bieu tong hop nhu cau ung 2011 da chon loc -Mien nui 3" xfId="8197"/>
    <cellStyle name="T_Book1_1_Bieu tong hop nhu cau ung 2011 da chon loc -Mien nui_CT 134" xfId="8198"/>
    <cellStyle name="T_Book1_1_bieumau 1" xfId="8199"/>
    <cellStyle name="T_Book1_1_Book1" xfId="8200"/>
    <cellStyle name="T_Book1_1_Book1 2" xfId="8201"/>
    <cellStyle name="T_Book1_1_Book1 3" xfId="8202"/>
    <cellStyle name="T_Book1_1_Book1 4" xfId="8203"/>
    <cellStyle name="T_Book1_1_Book1_1" xfId="8204"/>
    <cellStyle name="T_Book1_1_Book1_1 2" xfId="8205"/>
    <cellStyle name="T_Book1_1_Book1_1 2 2" xfId="8206"/>
    <cellStyle name="T_Book1_1_Book1_1 3" xfId="8207"/>
    <cellStyle name="T_Book1_1_Book1_1_Bao cao TPCP" xfId="8208"/>
    <cellStyle name="T_Book1_1_Book1_1_Bao cao TPCP 2" xfId="8209"/>
    <cellStyle name="T_Book1_1_Book1_1_BIEU KE HOACH  2015 (KTN 6.11 sua)" xfId="8210"/>
    <cellStyle name="T_Book1_1_Book1_1_dự toán 30a 2013" xfId="8211"/>
    <cellStyle name="T_Book1_1_Book1_1_Ke hoach 2010 (theo doi 11-8-2010)" xfId="8212"/>
    <cellStyle name="T_Book1_1_Book1_1_Ke hoach 2010 (theo doi 11-8-2010) 2" xfId="8213"/>
    <cellStyle name="T_Book1_1_Book1_1_ke hoach dau thau 30-6-2010" xfId="8214"/>
    <cellStyle name="T_Book1_1_Book1_1_ke hoach dau thau 30-6-2010 2" xfId="8215"/>
    <cellStyle name="T_Book1_1_Book1_1_ke hoach dau thau 30-6-2010 3" xfId="8216"/>
    <cellStyle name="T_Book1_1_Book1_1_ke hoach dau thau 30-6-2010_BIEU KE HOACH  2015 (KTN 6.11 sua)" xfId="8217"/>
    <cellStyle name="T_Book1_1_Book1_1_Ra soat KH von 2011 (Huy-11-11-11)" xfId="8218"/>
    <cellStyle name="T_Book1_1_Book1_1_Ra soat KH von 2011 (Huy-11-11-11) 2" xfId="8219"/>
    <cellStyle name="T_Book1_1_Book1_1_Ra soat KH von 2011 (Huy-11-11-11) 2 2" xfId="8220"/>
    <cellStyle name="T_Book1_1_Book1_1_Ra soat KH von 2011 (Huy-11-11-11) 3" xfId="8221"/>
    <cellStyle name="T_Book1_1_Book1_1_Ra soat KH von 2011 (Huy-11-11-11)_BIEU KE HOACH  2015 (KTN 6.11 sua)" xfId="8222"/>
    <cellStyle name="T_Book1_1_Book1_1_Viec Huy dang lam" xfId="8223"/>
    <cellStyle name="T_Book1_1_Book1_2" xfId="8224"/>
    <cellStyle name="T_Book1_1_Book1_2 2" xfId="8225"/>
    <cellStyle name="T_Book1_1_Book1_2 3" xfId="8226"/>
    <cellStyle name="T_Book1_1_Book1_2_BIEU KE HOACH  2015 (KTN 6.11 sua)" xfId="8227"/>
    <cellStyle name="T_Book1_1_Book1_2_Ke hoach 2010 (theo doi 11-8-2010)" xfId="8228"/>
    <cellStyle name="T_Book1_1_Book1_2_Ke hoach 2010 (theo doi 11-8-2010) 2" xfId="8229"/>
    <cellStyle name="T_Book1_1_Book1_2_Ke hoach 2010 (theo doi 11-8-2010) 3" xfId="8230"/>
    <cellStyle name="T_Book1_1_Book1_2_Ke hoach 2010 (theo doi 11-8-2010)_BIEU KE HOACH  2015 (KTN 6.11 sua)" xfId="8231"/>
    <cellStyle name="T_Book1_1_Book1_3" xfId="8232"/>
    <cellStyle name="T_Book1_1_Book1_3 2" xfId="8233"/>
    <cellStyle name="T_Book1_1_Book1_3 2 2" xfId="8234"/>
    <cellStyle name="T_Book1_1_Book1_3 3" xfId="8235"/>
    <cellStyle name="T_Book1_1_Book1_3_BIEU KE HOACH  2015 (KTN 6.11 sua)" xfId="8236"/>
    <cellStyle name="T_Book1_1_Book1_4" xfId="8237"/>
    <cellStyle name="T_Book1_1_Book1_Bao cao 9 thang  XDCB" xfId="8238"/>
    <cellStyle name="T_Book1_1_Book1_Bao cao 9 thang  XDCB 2" xfId="8239"/>
    <cellStyle name="T_Book1_1_Book1_Bao cáo giai ngân 2012 (SKH thang 9)" xfId="8240"/>
    <cellStyle name="T_Book1_1_Book1_Bao cao phòng lao động phụ lục 3" xfId="8241"/>
    <cellStyle name="T_Book1_1_Book1_Bao cao phòng lao động phụ lục 3 2" xfId="8242"/>
    <cellStyle name="T_Book1_1_Book1_Bao cao TPCP" xfId="8243"/>
    <cellStyle name="T_Book1_1_Book1_Bao cao TPCP 2" xfId="8244"/>
    <cellStyle name="T_Book1_1_Book1_Bao cao TPCP 3" xfId="8245"/>
    <cellStyle name="T_Book1_1_Book1_Bao cao TPCP_BIEU KE HOACH  2015 (KTN 6.11 sua)" xfId="8246"/>
    <cellStyle name="T_Book1_1_Book1_Book1" xfId="8247"/>
    <cellStyle name="T_Book1_1_Book1_DTTD chieng chan Tham lai 29-9-2009" xfId="8248"/>
    <cellStyle name="T_Book1_1_Book1_DTTD chieng chan Tham lai 29-9-2009 2" xfId="8249"/>
    <cellStyle name="T_Book1_1_Book1_dự toán 30a 2013" xfId="8250"/>
    <cellStyle name="T_Book1_1_Book1_Ke hoach 2010 (theo doi 11-8-2010)" xfId="8251"/>
    <cellStyle name="T_Book1_1_Book1_Ke hoach 2010 (theo doi 11-8-2010) 2" xfId="8252"/>
    <cellStyle name="T_Book1_1_Book1_Ke hoach 2010 (theo doi 11-8-2010) 3" xfId="8253"/>
    <cellStyle name="T_Book1_1_Book1_Ke hoach 2010 (theo doi 11-8-2010)_BIEU KE HOACH  2015 (KTN 6.11 sua)" xfId="8254"/>
    <cellStyle name="T_Book1_1_Book1_ke hoach dau thau 30-6-2010" xfId="8255"/>
    <cellStyle name="T_Book1_1_Book1_ke hoach dau thau 30-6-2010 2" xfId="8256"/>
    <cellStyle name="T_Book1_1_Book1_ke hoach dau thau 30-6-2010 2 2" xfId="8257"/>
    <cellStyle name="T_Book1_1_Book1_ke hoach dau thau 30-6-2010 3" xfId="8258"/>
    <cellStyle name="T_Book1_1_Book1_ke hoach dau thau 30-6-2010_BIEU KE HOACH  2015 (KTN 6.11 sua)" xfId="8259"/>
    <cellStyle name="T_Book1_1_Book1_KH Von 2012 gui BKH 1" xfId="8260"/>
    <cellStyle name="T_Book1_1_Book1_KH Von 2012 gui BKH 1 2" xfId="8261"/>
    <cellStyle name="T_Book1_1_Book1_KH Von 2012 gui BKH 1 3" xfId="8262"/>
    <cellStyle name="T_Book1_1_Book1_KH Von 2012 gui BKH 1_BIEU KE HOACH  2015 (KTN 6.11 sua)" xfId="8263"/>
    <cellStyle name="T_Book1_1_Book1_KH Von 2012 gui BKH 2" xfId="8264"/>
    <cellStyle name="T_Book1_1_Book1_KH Von 2012 gui BKH 2 2" xfId="8265"/>
    <cellStyle name="T_Book1_1_Book1_KH Von 2012 gui BKH 2 3" xfId="8266"/>
    <cellStyle name="T_Book1_1_Book1_KH Von 2012 gui BKH 2_BIEU KE HOACH  2015 (KTN 6.11 sua)" xfId="8267"/>
    <cellStyle name="T_Book1_1_Book1_Ra soat KH von 2011 (Huy-11-11-11)" xfId="8268"/>
    <cellStyle name="T_Book1_1_Book1_Ra soat KH von 2011 (Huy-11-11-11) 2" xfId="8269"/>
    <cellStyle name="T_Book1_1_Book1_Ra soat KH von 2011 (Huy-11-11-11) 2 2" xfId="8270"/>
    <cellStyle name="T_Book1_1_Book1_Ra soat KH von 2011 (Huy-11-11-11) 3" xfId="8271"/>
    <cellStyle name="T_Book1_1_Book1_Ra soat KH von 2011 (Huy-11-11-11)_BIEU KE HOACH  2015 (KTN 6.11 sua)" xfId="8272"/>
    <cellStyle name="T_Book1_1_Book1_TONG HOP HOAN THUE NAM 2011" xfId="8273"/>
    <cellStyle name="T_Book1_1_Book1_Viec Huy dang lam" xfId="8274"/>
    <cellStyle name="T_Book1_1_Book1_Viec Huy dang lam_CT 134" xfId="8275"/>
    <cellStyle name="T_Book1_1_Can ho 2p phai goc 0.5" xfId="8276"/>
    <cellStyle name="T_Book1_1_Can ho 2p phai goc 0.5 2" xfId="8277"/>
    <cellStyle name="T_Book1_1_Chi tieu KH nam 2009" xfId="8278"/>
    <cellStyle name="T_Book1_1_Chi tieu KH nam 2009 2" xfId="8279"/>
    <cellStyle name="T_Book1_1_Chi tieu KH nam 2009 3" xfId="8280"/>
    <cellStyle name="T_Book1_1_Chi tieu KH nam 2009_BIEU KE HOACH  2015 (KTN 6.11 sua)" xfId="8281"/>
    <cellStyle name="T_Book1_1_cong bo gia VLXD thang 4" xfId="8282"/>
    <cellStyle name="T_Book1_1_cong bo gia VLXD thang 4 2" xfId="8283"/>
    <cellStyle name="T_Book1_1_cong bo gia VLXD thang 4 2 2" xfId="8284"/>
    <cellStyle name="T_Book1_1_cong bo gia VLXD thang 4 3" xfId="8285"/>
    <cellStyle name="T_Book1_1_cong bo gia VLXD thang 4_BIEU KE HOACH  2015 (KTN 6.11 sua)" xfId="8286"/>
    <cellStyle name="T_Book1_1_Copy of Biểu BC điều chỉnh chỉ tiêu NN các huyện chia tách 404 ngay 23.5" xfId="8287"/>
    <cellStyle name="T_Book1_1_Copy of KH PHAN BO VON ĐỐI ỨNG NAM 2011 (30 TY phuong án gop WB)" xfId="8288"/>
    <cellStyle name="T_Book1_1_Copy of KH PHAN BO VON ĐỐI ỨNG NAM 2011 (30 TY phuong án gop WB) 2" xfId="8289"/>
    <cellStyle name="T_Book1_1_Copy of KH PHAN BO VON ĐỐI ỨNG NAM 2011 (30 TY phuong án gop WB) 2 2" xfId="8290"/>
    <cellStyle name="T_Book1_1_Copy of KH PHAN BO VON ĐỐI ỨNG NAM 2011 (30 TY phuong án gop WB) 3" xfId="8291"/>
    <cellStyle name="T_Book1_1_Copy of KH PHAN BO VON ĐỐI ỨNG NAM 2011 (30 TY phuong án gop WB)_BIEU KE HOACH  2015 (KTN 6.11 sua)" xfId="8292"/>
    <cellStyle name="T_Book1_1_CPK" xfId="8293"/>
    <cellStyle name="T_Book1_1_CPK 2" xfId="8294"/>
    <cellStyle name="T_Book1_1_CPK_Bieu chi tieu KH 2014 (Huy-04-11)" xfId="8295"/>
    <cellStyle name="T_Book1_1_CPK_Bieu chi tieu KH 2014 (Huy-04-11) 2" xfId="8296"/>
    <cellStyle name="T_Book1_1_CPK_bieu ke hoach dau thau" xfId="8297"/>
    <cellStyle name="T_Book1_1_CPK_bieu ke hoach dau thau 2" xfId="8298"/>
    <cellStyle name="T_Book1_1_CPK_bieu ke hoach dau thau 2 2" xfId="8299"/>
    <cellStyle name="T_Book1_1_CPK_bieu ke hoach dau thau 3" xfId="8300"/>
    <cellStyle name="T_Book1_1_CPK_bieu ke hoach dau thau truong mam non SKH" xfId="8301"/>
    <cellStyle name="T_Book1_1_CPK_bieu ke hoach dau thau truong mam non SKH 2" xfId="8302"/>
    <cellStyle name="T_Book1_1_CPK_bieu ke hoach dau thau truong mam non SKH 2 2" xfId="8303"/>
    <cellStyle name="T_Book1_1_CPK_bieu ke hoach dau thau truong mam non SKH 3" xfId="8304"/>
    <cellStyle name="T_Book1_1_CPK_bieu ke hoach dau thau truong mam non SKH_BIEU KE HOACH  2015 (KTN 6.11 sua)" xfId="8305"/>
    <cellStyle name="T_Book1_1_CPK_bieu ke hoach dau thau_BIEU KE HOACH  2015 (KTN 6.11 sua)" xfId="8306"/>
    <cellStyle name="T_Book1_1_CPK_bieu tong hop lai kh von 2011 gui phong TH-KTDN" xfId="8307"/>
    <cellStyle name="T_Book1_1_CPK_bieu tong hop lai kh von 2011 gui phong TH-KTDN 2" xfId="8308"/>
    <cellStyle name="T_Book1_1_CPK_bieu tong hop lai kh von 2011 gui phong TH-KTDN 2 2" xfId="8309"/>
    <cellStyle name="T_Book1_1_CPK_bieu tong hop lai kh von 2011 gui phong TH-KTDN 3" xfId="8310"/>
    <cellStyle name="T_Book1_1_CPK_bieu tong hop lai kh von 2011 gui phong TH-KTDN_BIEU KE HOACH  2015 (KTN 6.11 sua)" xfId="8311"/>
    <cellStyle name="T_Book1_1_CPK_Book1" xfId="8312"/>
    <cellStyle name="T_Book1_1_CPK_Book1 2" xfId="8313"/>
    <cellStyle name="T_Book1_1_CPK_Book1 2 2" xfId="8314"/>
    <cellStyle name="T_Book1_1_CPK_Book1 3" xfId="8315"/>
    <cellStyle name="T_Book1_1_CPK_Book1_BIEU KE HOACH  2015 (KTN 6.11 sua)" xfId="8316"/>
    <cellStyle name="T_Book1_1_CPK_Book1_Ke hoach 2010 (theo doi 11-8-2010)" xfId="8317"/>
    <cellStyle name="T_Book1_1_CPK_Book1_Ke hoach 2010 (theo doi 11-8-2010) 2" xfId="8318"/>
    <cellStyle name="T_Book1_1_CPK_Book1_Ke hoach 2010 (theo doi 11-8-2010) 2 2" xfId="8319"/>
    <cellStyle name="T_Book1_1_CPK_Book1_Ke hoach 2010 (theo doi 11-8-2010) 3" xfId="8320"/>
    <cellStyle name="T_Book1_1_CPK_Book1_Ke hoach 2010 (theo doi 11-8-2010)_BIEU KE HOACH  2015 (KTN 6.11 sua)" xfId="8321"/>
    <cellStyle name="T_Book1_1_CPK_Book1_ke hoach dau thau 30-6-2010" xfId="8322"/>
    <cellStyle name="T_Book1_1_CPK_Book1_ke hoach dau thau 30-6-2010 2" xfId="8323"/>
    <cellStyle name="T_Book1_1_CPK_Book1_ke hoach dau thau 30-6-2010 2 2" xfId="8324"/>
    <cellStyle name="T_Book1_1_CPK_Book1_ke hoach dau thau 30-6-2010 3" xfId="8325"/>
    <cellStyle name="T_Book1_1_CPK_Book1_ke hoach dau thau 30-6-2010_BIEU KE HOACH  2015 (KTN 6.11 sua)" xfId="8326"/>
    <cellStyle name="T_Book1_1_CPK_Copy of KH PHAN BO VON ĐỐI ỨNG NAM 2011 (30 TY phuong án gop WB)" xfId="8327"/>
    <cellStyle name="T_Book1_1_CPK_Copy of KH PHAN BO VON ĐỐI ỨNG NAM 2011 (30 TY phuong án gop WB) 2" xfId="8328"/>
    <cellStyle name="T_Book1_1_CPK_Copy of KH PHAN BO VON ĐỐI ỨNG NAM 2011 (30 TY phuong án gop WB) 2 2" xfId="8329"/>
    <cellStyle name="T_Book1_1_CPK_Copy of KH PHAN BO VON ĐỐI ỨNG NAM 2011 (30 TY phuong án gop WB) 3" xfId="8330"/>
    <cellStyle name="T_Book1_1_CPK_Copy of KH PHAN BO VON ĐỐI ỨNG NAM 2011 (30 TY phuong án gop WB)_BIEU KE HOACH  2015 (KTN 6.11 sua)" xfId="8331"/>
    <cellStyle name="T_Book1_1_CPK_DTTD chieng chan Tham lai 29-9-2009" xfId="8332"/>
    <cellStyle name="T_Book1_1_CPK_DTTD chieng chan Tham lai 29-9-2009 2" xfId="8333"/>
    <cellStyle name="T_Book1_1_CPK_DTTD chieng chan Tham lai 29-9-2009 2 2" xfId="8334"/>
    <cellStyle name="T_Book1_1_CPK_DTTD chieng chan Tham lai 29-9-2009 3" xfId="8335"/>
    <cellStyle name="T_Book1_1_CPK_DTTD chieng chan Tham lai 29-9-2009_BIEU KE HOACH  2015 (KTN 6.11 sua)" xfId="8336"/>
    <cellStyle name="T_Book1_1_CPK_dự toán 30a 2013" xfId="8337"/>
    <cellStyle name="T_Book1_1_CPK_Du toan nuoc San Thang (GD2)" xfId="8338"/>
    <cellStyle name="T_Book1_1_CPK_Du toan nuoc San Thang (GD2) 2" xfId="8339"/>
    <cellStyle name="T_Book1_1_CPK_Du toan nuoc San Thang (GD2) 2 2" xfId="8340"/>
    <cellStyle name="T_Book1_1_CPK_Du toan nuoc San Thang (GD2) 3" xfId="8341"/>
    <cellStyle name="T_Book1_1_CPK_Du toan nuoc San Thang (GD2)_BIEU KE HOACH  2015 (KTN 6.11 sua)" xfId="8342"/>
    <cellStyle name="T_Book1_1_CPK_Ke hoach 2010 (theo doi 11-8-2010)" xfId="8343"/>
    <cellStyle name="T_Book1_1_CPK_Ke hoach 2010 (theo doi 11-8-2010) 2" xfId="8344"/>
    <cellStyle name="T_Book1_1_CPK_Ke hoach 2010 (theo doi 11-8-2010) 2 2" xfId="8345"/>
    <cellStyle name="T_Book1_1_CPK_Ke hoach 2010 (theo doi 11-8-2010) 3" xfId="8346"/>
    <cellStyle name="T_Book1_1_CPK_Ke hoach 2010 (theo doi 11-8-2010)_BIEU KE HOACH  2015 (KTN 6.11 sua)" xfId="8347"/>
    <cellStyle name="T_Book1_1_CPK_ke hoach dau thau 30-6-2010" xfId="8348"/>
    <cellStyle name="T_Book1_1_CPK_ke hoach dau thau 30-6-2010 2" xfId="8349"/>
    <cellStyle name="T_Book1_1_CPK_ke hoach dau thau 30-6-2010 2 2" xfId="8350"/>
    <cellStyle name="T_Book1_1_CPK_ke hoach dau thau 30-6-2010 3" xfId="8351"/>
    <cellStyle name="T_Book1_1_CPK_ke hoach dau thau 30-6-2010_BIEU KE HOACH  2015 (KTN 6.11 sua)" xfId="8352"/>
    <cellStyle name="T_Book1_1_CPK_KH Von 2012 gui BKH 1" xfId="8353"/>
    <cellStyle name="T_Book1_1_CPK_KH Von 2012 gui BKH 1 2" xfId="8354"/>
    <cellStyle name="T_Book1_1_CPK_KH Von 2012 gui BKH 1 2 2" xfId="8355"/>
    <cellStyle name="T_Book1_1_CPK_KH Von 2012 gui BKH 1 3" xfId="8356"/>
    <cellStyle name="T_Book1_1_CPK_KH Von 2012 gui BKH 1_BIEU KE HOACH  2015 (KTN 6.11 sua)" xfId="8357"/>
    <cellStyle name="T_Book1_1_CPK_QD ke hoach dau thau" xfId="8358"/>
    <cellStyle name="T_Book1_1_CPK_QD ke hoach dau thau 2" xfId="8359"/>
    <cellStyle name="T_Book1_1_CPK_QD ke hoach dau thau 2 2" xfId="8360"/>
    <cellStyle name="T_Book1_1_CPK_QD ke hoach dau thau 3" xfId="8361"/>
    <cellStyle name="T_Book1_1_CPK_QD ke hoach dau thau_BIEU KE HOACH  2015 (KTN 6.11 sua)" xfId="8362"/>
    <cellStyle name="T_Book1_1_CPK_Ra soat KH von 2011 (Huy-11-11-11)" xfId="8363"/>
    <cellStyle name="T_Book1_1_CPK_Ra soat KH von 2011 (Huy-11-11-11) 2" xfId="8364"/>
    <cellStyle name="T_Book1_1_CPK_Ra soat KH von 2011 (Huy-11-11-11) 2 2" xfId="8365"/>
    <cellStyle name="T_Book1_1_CPK_Ra soat KH von 2011 (Huy-11-11-11) 3" xfId="8366"/>
    <cellStyle name="T_Book1_1_CPK_Ra soat KH von 2011 (Huy-11-11-11)_BIEU KE HOACH  2015 (KTN 6.11 sua)" xfId="8367"/>
    <cellStyle name="T_Book1_1_CPK_tinh toan hoang ha" xfId="8368"/>
    <cellStyle name="T_Book1_1_CPK_tinh toan hoang ha 2" xfId="8369"/>
    <cellStyle name="T_Book1_1_CPK_tinh toan hoang ha 2 2" xfId="8370"/>
    <cellStyle name="T_Book1_1_CPK_tinh toan hoang ha 3" xfId="8371"/>
    <cellStyle name="T_Book1_1_CPK_tinh toan hoang ha_BIEU KE HOACH  2015 (KTN 6.11 sua)" xfId="8372"/>
    <cellStyle name="T_Book1_1_CPK_Tong von ĐTPT" xfId="8373"/>
    <cellStyle name="T_Book1_1_CPK_Tong von ĐTPT 2" xfId="8374"/>
    <cellStyle name="T_Book1_1_CPK_Tong von ĐTPT 2 2" xfId="8375"/>
    <cellStyle name="T_Book1_1_CPK_Tong von ĐTPT 3" xfId="8376"/>
    <cellStyle name="T_Book1_1_CPK_Tong von ĐTPT_BIEU KE HOACH  2015 (KTN 6.11 sua)" xfId="8377"/>
    <cellStyle name="T_Book1_1_CPK_Viec Huy dang lam" xfId="8378"/>
    <cellStyle name="T_Book1_1_CPK_Viec Huy dang lam_CT 134" xfId="8379"/>
    <cellStyle name="T_Book1_1_dang vien mói" xfId="8380"/>
    <cellStyle name="T_Book1_1_dang vien mói 2" xfId="8381"/>
    <cellStyle name="T_Book1_1_Danh Mục KCM trinh BKH 2011 (BS 30A)" xfId="8382"/>
    <cellStyle name="T_Book1_1_Danh Mục KCM trinh BKH 2011 (BS 30A) 2" xfId="8383"/>
    <cellStyle name="T_Book1_1_DT 1751 Muong Khoa" xfId="8384"/>
    <cellStyle name="T_Book1_1_DT 1751 Muong Khoa 2" xfId="8385"/>
    <cellStyle name="T_Book1_1_DT Nam vai" xfId="8386"/>
    <cellStyle name="T_Book1_1_DT Nam vai 2" xfId="8387"/>
    <cellStyle name="T_Book1_1_DT Nam vai_bieu ke hoach dau thau" xfId="8388"/>
    <cellStyle name="T_Book1_1_DT Nam vai_bieu ke hoach dau thau 2" xfId="8389"/>
    <cellStyle name="T_Book1_1_DT Nam vai_bieu ke hoach dau thau truong mam non SKH" xfId="8390"/>
    <cellStyle name="T_Book1_1_DT Nam vai_bieu ke hoach dau thau truong mam non SKH 2" xfId="8391"/>
    <cellStyle name="T_Book1_1_DT Nam vai_Book1" xfId="8392"/>
    <cellStyle name="T_Book1_1_DT Nam vai_Book1 2" xfId="8393"/>
    <cellStyle name="T_Book1_1_DT Nam vai_DTTD chieng chan Tham lai 29-9-2009" xfId="8394"/>
    <cellStyle name="T_Book1_1_DT Nam vai_DTTD chieng chan Tham lai 29-9-2009 2" xfId="8395"/>
    <cellStyle name="T_Book1_1_DT Nam vai_Ke hoach 2010 (theo doi 11-8-2010)" xfId="8396"/>
    <cellStyle name="T_Book1_1_DT Nam vai_Ke hoach 2010 (theo doi 11-8-2010) 2" xfId="8397"/>
    <cellStyle name="T_Book1_1_DT Nam vai_ke hoach dau thau 30-6-2010" xfId="8398"/>
    <cellStyle name="T_Book1_1_DT Nam vai_ke hoach dau thau 30-6-2010 2" xfId="8399"/>
    <cellStyle name="T_Book1_1_DT Nam vai_QD ke hoach dau thau" xfId="8400"/>
    <cellStyle name="T_Book1_1_DT Nam vai_QD ke hoach dau thau 2" xfId="8401"/>
    <cellStyle name="T_Book1_1_DT Nam vai_tinh toan hoang ha" xfId="8402"/>
    <cellStyle name="T_Book1_1_DT Nam vai_tinh toan hoang ha 2" xfId="8403"/>
    <cellStyle name="T_Book1_1_DT NHA KHACH -12" xfId="8404"/>
    <cellStyle name="T_Book1_1_DT NHA KHACH -12 2" xfId="8405"/>
    <cellStyle name="T_Book1_1_DT NHA KHACH -12 2 2" xfId="8406"/>
    <cellStyle name="T_Book1_1_DT NHA KHACH -12 3" xfId="8407"/>
    <cellStyle name="T_Book1_1_DT NHA KHACH -12_BIEU KE HOACH  2015 (KTN 6.11 sua)" xfId="8408"/>
    <cellStyle name="T_Book1_1_DT tieu hoc diem TDC ban Cho 28-02-09" xfId="8409"/>
    <cellStyle name="T_Book1_1_DT tieu hoc diem TDC ban Cho 28-02-09 2" xfId="8410"/>
    <cellStyle name="T_Book1_1_DT tieu hoc diem TDC ban Cho 28-02-09 2 2" xfId="8411"/>
    <cellStyle name="T_Book1_1_DT tieu hoc diem TDC ban Cho 28-02-09 3" xfId="8412"/>
    <cellStyle name="T_Book1_1_DT tieu hoc diem TDC ban Cho 28-02-09_BIEU KE HOACH  2015 (KTN 6.11 sua)" xfId="8413"/>
    <cellStyle name="T_Book1_1_DTTD chieng chan Tham lai 29-9-2009" xfId="8414"/>
    <cellStyle name="T_Book1_1_DTTD chieng chan Tham lai 29-9-2009 2" xfId="8415"/>
    <cellStyle name="T_Book1_1_DTTD chieng chan Tham lai 29-9-2009 2 2" xfId="8416"/>
    <cellStyle name="T_Book1_1_DTTD chieng chan Tham lai 29-9-2009 3" xfId="8417"/>
    <cellStyle name="T_Book1_1_DTTD chieng chan Tham lai 29-9-2009_BIEU KE HOACH  2015 (KTN 6.11 sua)" xfId="8418"/>
    <cellStyle name="T_Book1_1_dự toán 30a 2013" xfId="8419"/>
    <cellStyle name="T_Book1_1_Du toan nuoc San Thang (GD2)" xfId="8420"/>
    <cellStyle name="T_Book1_1_Du toan nuoc San Thang (GD2) 2" xfId="8421"/>
    <cellStyle name="T_Book1_1_DuToan92009Luong650" xfId="8422"/>
    <cellStyle name="T_Book1_1_DuToan92009Luong650 2" xfId="8423"/>
    <cellStyle name="T_Book1_1_DuToan92009Luong650_CT 134" xfId="8424"/>
    <cellStyle name="T_Book1_1_GVL" xfId="8425"/>
    <cellStyle name="T_Book1_1_GVL 2" xfId="8426"/>
    <cellStyle name="T_Book1_1_GVL 3" xfId="8427"/>
    <cellStyle name="T_Book1_1_GVL_BIEU KE HOACH  2015 (KTN 6.11 sua)" xfId="8428"/>
    <cellStyle name="T_Book1_1_HD TT1" xfId="8429"/>
    <cellStyle name="T_Book1_1_HD TT1 2" xfId="8430"/>
    <cellStyle name="T_Book1_1_HD TT1 3" xfId="8431"/>
    <cellStyle name="T_Book1_1_HD TT1_BIEU KE HOACH  2015 (KTN 6.11 sua)" xfId="8432"/>
    <cellStyle name="T_Book1_1_Ke hoach 2010 ngay 14.4.10" xfId="8433"/>
    <cellStyle name="T_Book1_1_Ke hoach 2010 ngay 14.4.10 2" xfId="8434"/>
    <cellStyle name="T_Book1_1_Ke hoach 2010 ngay 14.4.10 3" xfId="8435"/>
    <cellStyle name="T_Book1_1_Ke hoach 2010 ngay 14.4.10_BIEU KE HOACH  2015 (KTN 6.11 sua)" xfId="8436"/>
    <cellStyle name="T_Book1_1_Ke hoach 2010 ngay 31-01" xfId="8437"/>
    <cellStyle name="T_Book1_1_Ke hoach 2010 ngay 31-01 2" xfId="8438"/>
    <cellStyle name="T_Book1_1_ke hoach dau thau 30-6-2010" xfId="8439"/>
    <cellStyle name="T_Book1_1_ke hoach dau thau 30-6-2010 2" xfId="8440"/>
    <cellStyle name="T_Book1_1_ke hoach dau thau 30-6-2010 3" xfId="8441"/>
    <cellStyle name="T_Book1_1_ke hoach dau thau 30-6-2010_BIEU KE HOACH  2015 (KTN 6.11 sua)" xfId="8442"/>
    <cellStyle name="T_Book1_1_Ke hoạch thuc hien goi thau" xfId="8443"/>
    <cellStyle name="T_Book1_1_Ket du ung NS" xfId="8444"/>
    <cellStyle name="T_Book1_1_Ket du ung NS 2" xfId="8445"/>
    <cellStyle name="T_Book1_1_KH Von 2012 gui BKH 1" xfId="8446"/>
    <cellStyle name="T_Book1_1_KH Von 2012 gui BKH 1 2" xfId="8447"/>
    <cellStyle name="T_Book1_1_KH Von 2012 gui BKH 1 2 2" xfId="8448"/>
    <cellStyle name="T_Book1_1_KH Von 2012 gui BKH 1 3" xfId="8449"/>
    <cellStyle name="T_Book1_1_KH Von 2012 gui BKH 1_BIEU KE HOACH  2015 (KTN 6.11 sua)" xfId="8450"/>
    <cellStyle name="T_Book1_1_kinh phi che nam 2012" xfId="8451"/>
    <cellStyle name="T_Book1_1_Luy ke von ung nam 2011 -Thoa gui ngay 12-8-2012" xfId="8452"/>
    <cellStyle name="T_Book1_1_Nha lop hoc 8 P" xfId="8453"/>
    <cellStyle name="T_Book1_1_Nha lop hoc 8 P 2" xfId="8454"/>
    <cellStyle name="T_Book1_1_Nha lop hoc 8 P 3" xfId="8455"/>
    <cellStyle name="T_Book1_1_Nha lop hoc 8 P_BIEU KE HOACH  2015 (KTN 6.11 sua)" xfId="8456"/>
    <cellStyle name="T_Book1_1_Phan pha do" xfId="8457"/>
    <cellStyle name="T_Book1_1_Phan pha do 2" xfId="8458"/>
    <cellStyle name="T_Book1_1_QĐ 980" xfId="8459"/>
    <cellStyle name="T_Book1_1_QĐ 980 2" xfId="8460"/>
    <cellStyle name="T_Book1_1_QD ke hoach dau thau" xfId="8461"/>
    <cellStyle name="T_Book1_1_QD ke hoach dau thau 2" xfId="8462"/>
    <cellStyle name="T_Book1_1_QD ke hoach dau thau 3" xfId="8463"/>
    <cellStyle name="T_Book1_1_QD ke hoach dau thau_BIEU KE HOACH  2015 (KTN 6.11 sua)" xfId="8464"/>
    <cellStyle name="T_Book1_1_Ra soat KH von 2011 (Huy-11-11-11)" xfId="8465"/>
    <cellStyle name="T_Book1_1_Ra soat KH von 2011 (Huy-11-11-11) 2" xfId="8466"/>
    <cellStyle name="T_Book1_1_Ra soat KH von 2011 (Huy-11-11-11) 3" xfId="8467"/>
    <cellStyle name="T_Book1_1_Ra soat KH von 2011 (Huy-11-11-11)_BIEU KE HOACH  2015 (KTN 6.11 sua)" xfId="8468"/>
    <cellStyle name="T_Book1_1_Sheet2" xfId="8469"/>
    <cellStyle name="T_Book1_1_Sheet2 2" xfId="8470"/>
    <cellStyle name="T_Book1_1_TH danh muc 08-09 den ngay 30-8-09" xfId="8471"/>
    <cellStyle name="T_Book1_1_TH danh muc 08-09 den ngay 30-8-09 2" xfId="8472"/>
    <cellStyle name="T_Book1_1_Thiet bi" xfId="8473"/>
    <cellStyle name="T_Book1_1_Thiet bi 2" xfId="8474"/>
    <cellStyle name="T_Book1_1_Thiet bi_Bieu chi tieu KH 2014 (Huy-04-11)" xfId="8475"/>
    <cellStyle name="T_Book1_1_Thiet bi_Bieu chi tieu KH 2014 (Huy-04-11) 2" xfId="8476"/>
    <cellStyle name="T_Book1_1_Thiet bi_bieu ke hoach dau thau" xfId="8477"/>
    <cellStyle name="T_Book1_1_Thiet bi_bieu ke hoach dau thau 2" xfId="8478"/>
    <cellStyle name="T_Book1_1_Thiet bi_bieu ke hoach dau thau 2 2" xfId="8479"/>
    <cellStyle name="T_Book1_1_Thiet bi_bieu ke hoach dau thau 3" xfId="8480"/>
    <cellStyle name="T_Book1_1_Thiet bi_bieu ke hoach dau thau truong mam non SKH" xfId="8481"/>
    <cellStyle name="T_Book1_1_Thiet bi_bieu ke hoach dau thau truong mam non SKH 2" xfId="8482"/>
    <cellStyle name="T_Book1_1_Thiet bi_bieu ke hoach dau thau truong mam non SKH 2 2" xfId="8483"/>
    <cellStyle name="T_Book1_1_Thiet bi_bieu ke hoach dau thau truong mam non SKH 3" xfId="8484"/>
    <cellStyle name="T_Book1_1_Thiet bi_bieu ke hoach dau thau truong mam non SKH_BIEU KE HOACH  2015 (KTN 6.11 sua)" xfId="8485"/>
    <cellStyle name="T_Book1_1_Thiet bi_bieu ke hoach dau thau_BIEU KE HOACH  2015 (KTN 6.11 sua)" xfId="8486"/>
    <cellStyle name="T_Book1_1_Thiet bi_bieu tong hop lai kh von 2011 gui phong TH-KTDN" xfId="8487"/>
    <cellStyle name="T_Book1_1_Thiet bi_bieu tong hop lai kh von 2011 gui phong TH-KTDN 2" xfId="8488"/>
    <cellStyle name="T_Book1_1_Thiet bi_bieu tong hop lai kh von 2011 gui phong TH-KTDN 2 2" xfId="8489"/>
    <cellStyle name="T_Book1_1_Thiet bi_bieu tong hop lai kh von 2011 gui phong TH-KTDN 3" xfId="8490"/>
    <cellStyle name="T_Book1_1_Thiet bi_bieu tong hop lai kh von 2011 gui phong TH-KTDN_BIEU KE HOACH  2015 (KTN 6.11 sua)" xfId="8491"/>
    <cellStyle name="T_Book1_1_Thiet bi_Book1" xfId="8492"/>
    <cellStyle name="T_Book1_1_Thiet bi_Book1 2" xfId="8493"/>
    <cellStyle name="T_Book1_1_Thiet bi_Book1 2 2" xfId="8494"/>
    <cellStyle name="T_Book1_1_Thiet bi_Book1 3" xfId="8495"/>
    <cellStyle name="T_Book1_1_Thiet bi_Book1_BIEU KE HOACH  2015 (KTN 6.11 sua)" xfId="8496"/>
    <cellStyle name="T_Book1_1_Thiet bi_Book1_Ke hoach 2010 (theo doi 11-8-2010)" xfId="8497"/>
    <cellStyle name="T_Book1_1_Thiet bi_Book1_Ke hoach 2010 (theo doi 11-8-2010) 2" xfId="8498"/>
    <cellStyle name="T_Book1_1_Thiet bi_Book1_Ke hoach 2010 (theo doi 11-8-2010) 2 2" xfId="8499"/>
    <cellStyle name="T_Book1_1_Thiet bi_Book1_Ke hoach 2010 (theo doi 11-8-2010) 3" xfId="8500"/>
    <cellStyle name="T_Book1_1_Thiet bi_Book1_Ke hoach 2010 (theo doi 11-8-2010)_BIEU KE HOACH  2015 (KTN 6.11 sua)" xfId="8501"/>
    <cellStyle name="T_Book1_1_Thiet bi_Book1_ke hoach dau thau 30-6-2010" xfId="8502"/>
    <cellStyle name="T_Book1_1_Thiet bi_Book1_ke hoach dau thau 30-6-2010 2" xfId="8503"/>
    <cellStyle name="T_Book1_1_Thiet bi_Book1_ke hoach dau thau 30-6-2010 2 2" xfId="8504"/>
    <cellStyle name="T_Book1_1_Thiet bi_Book1_ke hoach dau thau 30-6-2010 3" xfId="8505"/>
    <cellStyle name="T_Book1_1_Thiet bi_Book1_ke hoach dau thau 30-6-2010_BIEU KE HOACH  2015 (KTN 6.11 sua)" xfId="8506"/>
    <cellStyle name="T_Book1_1_Thiet bi_Copy of KH PHAN BO VON ĐỐI ỨNG NAM 2011 (30 TY phuong án gop WB)" xfId="8507"/>
    <cellStyle name="T_Book1_1_Thiet bi_Copy of KH PHAN BO VON ĐỐI ỨNG NAM 2011 (30 TY phuong án gop WB) 2" xfId="8508"/>
    <cellStyle name="T_Book1_1_Thiet bi_Copy of KH PHAN BO VON ĐỐI ỨNG NAM 2011 (30 TY phuong án gop WB) 2 2" xfId="8509"/>
    <cellStyle name="T_Book1_1_Thiet bi_Copy of KH PHAN BO VON ĐỐI ỨNG NAM 2011 (30 TY phuong án gop WB) 3" xfId="8510"/>
    <cellStyle name="T_Book1_1_Thiet bi_Copy of KH PHAN BO VON ĐỐI ỨNG NAM 2011 (30 TY phuong án gop WB)_BIEU KE HOACH  2015 (KTN 6.11 sua)" xfId="8511"/>
    <cellStyle name="T_Book1_1_Thiet bi_DTTD chieng chan Tham lai 29-9-2009" xfId="8512"/>
    <cellStyle name="T_Book1_1_Thiet bi_DTTD chieng chan Tham lai 29-9-2009 2" xfId="8513"/>
    <cellStyle name="T_Book1_1_Thiet bi_DTTD chieng chan Tham lai 29-9-2009 2 2" xfId="8514"/>
    <cellStyle name="T_Book1_1_Thiet bi_DTTD chieng chan Tham lai 29-9-2009 3" xfId="8515"/>
    <cellStyle name="T_Book1_1_Thiet bi_DTTD chieng chan Tham lai 29-9-2009_BIEU KE HOACH  2015 (KTN 6.11 sua)" xfId="8516"/>
    <cellStyle name="T_Book1_1_Thiet bi_dự toán 30a 2013" xfId="8517"/>
    <cellStyle name="T_Book1_1_Thiet bi_Du toan nuoc San Thang (GD2)" xfId="8518"/>
    <cellStyle name="T_Book1_1_Thiet bi_Du toan nuoc San Thang (GD2) 2" xfId="8519"/>
    <cellStyle name="T_Book1_1_Thiet bi_Du toan nuoc San Thang (GD2) 2 2" xfId="8520"/>
    <cellStyle name="T_Book1_1_Thiet bi_Du toan nuoc San Thang (GD2) 3" xfId="8521"/>
    <cellStyle name="T_Book1_1_Thiet bi_Du toan nuoc San Thang (GD2)_BIEU KE HOACH  2015 (KTN 6.11 sua)" xfId="8522"/>
    <cellStyle name="T_Book1_1_Thiet bi_Ke hoach 2010 (theo doi 11-8-2010)" xfId="8523"/>
    <cellStyle name="T_Book1_1_Thiet bi_Ke hoach 2010 (theo doi 11-8-2010) 2" xfId="8524"/>
    <cellStyle name="T_Book1_1_Thiet bi_Ke hoach 2010 (theo doi 11-8-2010) 2 2" xfId="8525"/>
    <cellStyle name="T_Book1_1_Thiet bi_Ke hoach 2010 (theo doi 11-8-2010) 3" xfId="8526"/>
    <cellStyle name="T_Book1_1_Thiet bi_Ke hoach 2010 (theo doi 11-8-2010)_BIEU KE HOACH  2015 (KTN 6.11 sua)" xfId="8527"/>
    <cellStyle name="T_Book1_1_Thiet bi_ke hoach dau thau 30-6-2010" xfId="8528"/>
    <cellStyle name="T_Book1_1_Thiet bi_ke hoach dau thau 30-6-2010 2" xfId="8529"/>
    <cellStyle name="T_Book1_1_Thiet bi_ke hoach dau thau 30-6-2010 2 2" xfId="8530"/>
    <cellStyle name="T_Book1_1_Thiet bi_ke hoach dau thau 30-6-2010 3" xfId="8531"/>
    <cellStyle name="T_Book1_1_Thiet bi_ke hoach dau thau 30-6-2010_BIEU KE HOACH  2015 (KTN 6.11 sua)" xfId="8532"/>
    <cellStyle name="T_Book1_1_Thiet bi_KH Von 2012 gui BKH 1" xfId="8533"/>
    <cellStyle name="T_Book1_1_Thiet bi_KH Von 2012 gui BKH 1 2" xfId="8534"/>
    <cellStyle name="T_Book1_1_Thiet bi_KH Von 2012 gui BKH 1 2 2" xfId="8535"/>
    <cellStyle name="T_Book1_1_Thiet bi_KH Von 2012 gui BKH 1 3" xfId="8536"/>
    <cellStyle name="T_Book1_1_Thiet bi_KH Von 2012 gui BKH 1_BIEU KE HOACH  2015 (KTN 6.11 sua)" xfId="8537"/>
    <cellStyle name="T_Book1_1_Thiet bi_QD ke hoach dau thau" xfId="8538"/>
    <cellStyle name="T_Book1_1_Thiet bi_QD ke hoach dau thau 2" xfId="8539"/>
    <cellStyle name="T_Book1_1_Thiet bi_QD ke hoach dau thau 2 2" xfId="8540"/>
    <cellStyle name="T_Book1_1_Thiet bi_QD ke hoach dau thau 3" xfId="8541"/>
    <cellStyle name="T_Book1_1_Thiet bi_QD ke hoach dau thau_BIEU KE HOACH  2015 (KTN 6.11 sua)" xfId="8542"/>
    <cellStyle name="T_Book1_1_Thiet bi_Ra soat KH von 2011 (Huy-11-11-11)" xfId="8543"/>
    <cellStyle name="T_Book1_1_Thiet bi_Ra soat KH von 2011 (Huy-11-11-11) 2" xfId="8544"/>
    <cellStyle name="T_Book1_1_Thiet bi_Ra soat KH von 2011 (Huy-11-11-11) 2 2" xfId="8545"/>
    <cellStyle name="T_Book1_1_Thiet bi_Ra soat KH von 2011 (Huy-11-11-11) 3" xfId="8546"/>
    <cellStyle name="T_Book1_1_Thiet bi_Ra soat KH von 2011 (Huy-11-11-11)_BIEU KE HOACH  2015 (KTN 6.11 sua)" xfId="8547"/>
    <cellStyle name="T_Book1_1_Thiet bi_tinh toan hoang ha" xfId="8548"/>
    <cellStyle name="T_Book1_1_Thiet bi_tinh toan hoang ha 2" xfId="8549"/>
    <cellStyle name="T_Book1_1_Thiet bi_tinh toan hoang ha 2 2" xfId="8550"/>
    <cellStyle name="T_Book1_1_Thiet bi_tinh toan hoang ha 3" xfId="8551"/>
    <cellStyle name="T_Book1_1_Thiet bi_tinh toan hoang ha_BIEU KE HOACH  2015 (KTN 6.11 sua)" xfId="8552"/>
    <cellStyle name="T_Book1_1_Thiet bi_Tong von ĐTPT" xfId="8553"/>
    <cellStyle name="T_Book1_1_Thiet bi_Tong von ĐTPT 2" xfId="8554"/>
    <cellStyle name="T_Book1_1_Thiet bi_Tong von ĐTPT 2 2" xfId="8555"/>
    <cellStyle name="T_Book1_1_Thiet bi_Tong von ĐTPT 3" xfId="8556"/>
    <cellStyle name="T_Book1_1_Thiet bi_Tong von ĐTPT_BIEU KE HOACH  2015 (KTN 6.11 sua)" xfId="8557"/>
    <cellStyle name="T_Book1_1_Thiet bi_Viec Huy dang lam" xfId="8558"/>
    <cellStyle name="T_Book1_1_Thiet bi_Viec Huy dang lam_CT 134" xfId="8559"/>
    <cellStyle name="T_Book1_1_tien luong" xfId="8560"/>
    <cellStyle name="T_Book1_1_tien luong 2" xfId="8561"/>
    <cellStyle name="T_Book1_1_Tien luong chuan 01" xfId="8562"/>
    <cellStyle name="T_Book1_1_Tien luong chuan 01 2" xfId="8563"/>
    <cellStyle name="T_Book1_1_Tienluong" xfId="8564"/>
    <cellStyle name="T_Book1_1_Tienluong 2" xfId="8565"/>
    <cellStyle name="T_Book1_1_Tienluong 2 2" xfId="8566"/>
    <cellStyle name="T_Book1_1_Tienluong 3" xfId="8567"/>
    <cellStyle name="T_Book1_1_Tienluong_BIEU KE HOACH  2015 (KTN 6.11 sua)" xfId="8568"/>
    <cellStyle name="T_Book1_1_tinh toan hoang ha" xfId="8569"/>
    <cellStyle name="T_Book1_1_tinh toan hoang ha 2" xfId="8570"/>
    <cellStyle name="T_Book1_1_tinh toan hoang ha 3" xfId="8571"/>
    <cellStyle name="T_Book1_1_tinh toan hoang ha_BIEU KE HOACH  2015 (KTN 6.11 sua)" xfId="8572"/>
    <cellStyle name="T_Book1_1_Tong hop  " xfId="8573"/>
    <cellStyle name="T_Book1_1_Tong hop   2" xfId="8574"/>
    <cellStyle name="T_Book1_1_Tong von ĐTPT" xfId="8575"/>
    <cellStyle name="T_Book1_1_Tong von ĐTPT 2" xfId="8576"/>
    <cellStyle name="T_Book1_1_Tong von ĐTPT 3" xfId="8577"/>
    <cellStyle name="T_Book1_1_Tong von ĐTPT_BIEU KE HOACH  2015 (KTN 6.11 sua)" xfId="8578"/>
    <cellStyle name="T_Book1_1_TU VAN THUY LOI THAM  PHE" xfId="8579"/>
    <cellStyle name="T_Book1_1_TU VAN THUY LOI THAM  PHE 2" xfId="8580"/>
    <cellStyle name="T_Book1_1_TU VAN THUY LOI THAM  PHE 3" xfId="8581"/>
    <cellStyle name="T_Book1_1_TU VAN THUY LOI THAM  PHE_BIEU KE HOACH  2015 (KTN 6.11 sua)" xfId="8582"/>
    <cellStyle name="T_Book1_1_Viec Huy dang lam" xfId="8583"/>
    <cellStyle name="T_Book1_10b_PhanThanNhaSo10" xfId="8584"/>
    <cellStyle name="T_Book1_10b_PhanThanNhaSo10 2" xfId="8585"/>
    <cellStyle name="T_Book1_10b_PhanThanNhaSo10_Bieu chi tieu KH 2014 (Huy-04-11)" xfId="8586"/>
    <cellStyle name="T_Book1_10b_PhanThanNhaSo10_Bieu chi tieu KH 2014 (Huy-04-11) 2" xfId="8587"/>
    <cellStyle name="T_Book1_10b_PhanThanNhaSo10_bieu ke hoach dau thau" xfId="8588"/>
    <cellStyle name="T_Book1_10b_PhanThanNhaSo10_bieu ke hoach dau thau 2" xfId="8589"/>
    <cellStyle name="T_Book1_10b_PhanThanNhaSo10_bieu ke hoach dau thau 2 2" xfId="8590"/>
    <cellStyle name="T_Book1_10b_PhanThanNhaSo10_bieu ke hoach dau thau 3" xfId="8591"/>
    <cellStyle name="T_Book1_10b_PhanThanNhaSo10_bieu ke hoach dau thau truong mam non SKH" xfId="8592"/>
    <cellStyle name="T_Book1_10b_PhanThanNhaSo10_bieu ke hoach dau thau truong mam non SKH 2" xfId="8593"/>
    <cellStyle name="T_Book1_10b_PhanThanNhaSo10_bieu ke hoach dau thau truong mam non SKH 2 2" xfId="8594"/>
    <cellStyle name="T_Book1_10b_PhanThanNhaSo10_bieu ke hoach dau thau truong mam non SKH 3" xfId="8595"/>
    <cellStyle name="T_Book1_10b_PhanThanNhaSo10_bieu ke hoach dau thau truong mam non SKH_BIEU KE HOACH  2015 (KTN 6.11 sua)" xfId="8596"/>
    <cellStyle name="T_Book1_10b_PhanThanNhaSo10_bieu ke hoach dau thau_BIEU KE HOACH  2015 (KTN 6.11 sua)" xfId="8597"/>
    <cellStyle name="T_Book1_10b_PhanThanNhaSo10_bieu tong hop lai kh von 2011 gui phong TH-KTDN" xfId="8598"/>
    <cellStyle name="T_Book1_10b_PhanThanNhaSo10_bieu tong hop lai kh von 2011 gui phong TH-KTDN 2" xfId="8599"/>
    <cellStyle name="T_Book1_10b_PhanThanNhaSo10_bieu tong hop lai kh von 2011 gui phong TH-KTDN 2 2" xfId="8600"/>
    <cellStyle name="T_Book1_10b_PhanThanNhaSo10_bieu tong hop lai kh von 2011 gui phong TH-KTDN 3" xfId="8601"/>
    <cellStyle name="T_Book1_10b_PhanThanNhaSo10_bieu tong hop lai kh von 2011 gui phong TH-KTDN_BIEU KE HOACH  2015 (KTN 6.11 sua)" xfId="8602"/>
    <cellStyle name="T_Book1_10b_PhanThanNhaSo10_Book1" xfId="8603"/>
    <cellStyle name="T_Book1_10b_PhanThanNhaSo10_Book1 2" xfId="8604"/>
    <cellStyle name="T_Book1_10b_PhanThanNhaSo10_Book1 2 2" xfId="8605"/>
    <cellStyle name="T_Book1_10b_PhanThanNhaSo10_Book1 3" xfId="8606"/>
    <cellStyle name="T_Book1_10b_PhanThanNhaSo10_Book1_BIEU KE HOACH  2015 (KTN 6.11 sua)" xfId="8607"/>
    <cellStyle name="T_Book1_10b_PhanThanNhaSo10_Book1_Ke hoach 2010 (theo doi 11-8-2010)" xfId="8608"/>
    <cellStyle name="T_Book1_10b_PhanThanNhaSo10_Book1_Ke hoach 2010 (theo doi 11-8-2010) 2" xfId="8609"/>
    <cellStyle name="T_Book1_10b_PhanThanNhaSo10_Book1_Ke hoach 2010 (theo doi 11-8-2010) 2 2" xfId="8610"/>
    <cellStyle name="T_Book1_10b_PhanThanNhaSo10_Book1_Ke hoach 2010 (theo doi 11-8-2010) 3" xfId="8611"/>
    <cellStyle name="T_Book1_10b_PhanThanNhaSo10_Book1_Ke hoach 2010 (theo doi 11-8-2010)_BIEU KE HOACH  2015 (KTN 6.11 sua)" xfId="8612"/>
    <cellStyle name="T_Book1_10b_PhanThanNhaSo10_Book1_ke hoach dau thau 30-6-2010" xfId="8613"/>
    <cellStyle name="T_Book1_10b_PhanThanNhaSo10_Book1_ke hoach dau thau 30-6-2010 2" xfId="8614"/>
    <cellStyle name="T_Book1_10b_PhanThanNhaSo10_Book1_ke hoach dau thau 30-6-2010 2 2" xfId="8615"/>
    <cellStyle name="T_Book1_10b_PhanThanNhaSo10_Book1_ke hoach dau thau 30-6-2010 3" xfId="8616"/>
    <cellStyle name="T_Book1_10b_PhanThanNhaSo10_Book1_ke hoach dau thau 30-6-2010_BIEU KE HOACH  2015 (KTN 6.11 sua)" xfId="8617"/>
    <cellStyle name="T_Book1_10b_PhanThanNhaSo10_Copy of KH PHAN BO VON ĐỐI ỨNG NAM 2011 (30 TY phuong án gop WB)" xfId="8618"/>
    <cellStyle name="T_Book1_10b_PhanThanNhaSo10_Copy of KH PHAN BO VON ĐỐI ỨNG NAM 2011 (30 TY phuong án gop WB) 2" xfId="8619"/>
    <cellStyle name="T_Book1_10b_PhanThanNhaSo10_Copy of KH PHAN BO VON ĐỐI ỨNG NAM 2011 (30 TY phuong án gop WB) 2 2" xfId="8620"/>
    <cellStyle name="T_Book1_10b_PhanThanNhaSo10_Copy of KH PHAN BO VON ĐỐI ỨNG NAM 2011 (30 TY phuong án gop WB) 3" xfId="8621"/>
    <cellStyle name="T_Book1_10b_PhanThanNhaSo10_Copy of KH PHAN BO VON ĐỐI ỨNG NAM 2011 (30 TY phuong án gop WB)_BIEU KE HOACH  2015 (KTN 6.11 sua)" xfId="8622"/>
    <cellStyle name="T_Book1_10b_PhanThanNhaSo10_DTTD chieng chan Tham lai 29-9-2009" xfId="8623"/>
    <cellStyle name="T_Book1_10b_PhanThanNhaSo10_DTTD chieng chan Tham lai 29-9-2009 2" xfId="8624"/>
    <cellStyle name="T_Book1_10b_PhanThanNhaSo10_DTTD chieng chan Tham lai 29-9-2009 2 2" xfId="8625"/>
    <cellStyle name="T_Book1_10b_PhanThanNhaSo10_DTTD chieng chan Tham lai 29-9-2009 3" xfId="8626"/>
    <cellStyle name="T_Book1_10b_PhanThanNhaSo10_DTTD chieng chan Tham lai 29-9-2009_BIEU KE HOACH  2015 (KTN 6.11 sua)" xfId="8627"/>
    <cellStyle name="T_Book1_10b_PhanThanNhaSo10_dự toán 30a 2013" xfId="8628"/>
    <cellStyle name="T_Book1_10b_PhanThanNhaSo10_Du toan nuoc San Thang (GD2)" xfId="8629"/>
    <cellStyle name="T_Book1_10b_PhanThanNhaSo10_Du toan nuoc San Thang (GD2) 2" xfId="8630"/>
    <cellStyle name="T_Book1_10b_PhanThanNhaSo10_Du toan nuoc San Thang (GD2) 2 2" xfId="8631"/>
    <cellStyle name="T_Book1_10b_PhanThanNhaSo10_Du toan nuoc San Thang (GD2) 3" xfId="8632"/>
    <cellStyle name="T_Book1_10b_PhanThanNhaSo10_Du toan nuoc San Thang (GD2)_BIEU KE HOACH  2015 (KTN 6.11 sua)" xfId="8633"/>
    <cellStyle name="T_Book1_10b_PhanThanNhaSo10_Ke hoach 2010 (theo doi 11-8-2010)" xfId="8634"/>
    <cellStyle name="T_Book1_10b_PhanThanNhaSo10_Ke hoach 2010 (theo doi 11-8-2010) 2" xfId="8635"/>
    <cellStyle name="T_Book1_10b_PhanThanNhaSo10_Ke hoach 2010 (theo doi 11-8-2010) 2 2" xfId="8636"/>
    <cellStyle name="T_Book1_10b_PhanThanNhaSo10_Ke hoach 2010 (theo doi 11-8-2010) 3" xfId="8637"/>
    <cellStyle name="T_Book1_10b_PhanThanNhaSo10_Ke hoach 2010 (theo doi 11-8-2010)_BIEU KE HOACH  2015 (KTN 6.11 sua)" xfId="8638"/>
    <cellStyle name="T_Book1_10b_PhanThanNhaSo10_ke hoach dau thau 30-6-2010" xfId="8639"/>
    <cellStyle name="T_Book1_10b_PhanThanNhaSo10_ke hoach dau thau 30-6-2010 2" xfId="8640"/>
    <cellStyle name="T_Book1_10b_PhanThanNhaSo10_ke hoach dau thau 30-6-2010 2 2" xfId="8641"/>
    <cellStyle name="T_Book1_10b_PhanThanNhaSo10_ke hoach dau thau 30-6-2010 3" xfId="8642"/>
    <cellStyle name="T_Book1_10b_PhanThanNhaSo10_ke hoach dau thau 30-6-2010_BIEU KE HOACH  2015 (KTN 6.11 sua)" xfId="8643"/>
    <cellStyle name="T_Book1_10b_PhanThanNhaSo10_KH Von 2012 gui BKH 1" xfId="8644"/>
    <cellStyle name="T_Book1_10b_PhanThanNhaSo10_KH Von 2012 gui BKH 1 2" xfId="8645"/>
    <cellStyle name="T_Book1_10b_PhanThanNhaSo10_KH Von 2012 gui BKH 1 2 2" xfId="8646"/>
    <cellStyle name="T_Book1_10b_PhanThanNhaSo10_KH Von 2012 gui BKH 1 3" xfId="8647"/>
    <cellStyle name="T_Book1_10b_PhanThanNhaSo10_KH Von 2012 gui BKH 1_BIEU KE HOACH  2015 (KTN 6.11 sua)" xfId="8648"/>
    <cellStyle name="T_Book1_10b_PhanThanNhaSo10_QD ke hoach dau thau" xfId="8649"/>
    <cellStyle name="T_Book1_10b_PhanThanNhaSo10_QD ke hoach dau thau 2" xfId="8650"/>
    <cellStyle name="T_Book1_10b_PhanThanNhaSo10_QD ke hoach dau thau 2 2" xfId="8651"/>
    <cellStyle name="T_Book1_10b_PhanThanNhaSo10_QD ke hoach dau thau 3" xfId="8652"/>
    <cellStyle name="T_Book1_10b_PhanThanNhaSo10_QD ke hoach dau thau_BIEU KE HOACH  2015 (KTN 6.11 sua)" xfId="8653"/>
    <cellStyle name="T_Book1_10b_PhanThanNhaSo10_Ra soat KH von 2011 (Huy-11-11-11)" xfId="8654"/>
    <cellStyle name="T_Book1_10b_PhanThanNhaSo10_Ra soat KH von 2011 (Huy-11-11-11) 2" xfId="8655"/>
    <cellStyle name="T_Book1_10b_PhanThanNhaSo10_Ra soat KH von 2011 (Huy-11-11-11) 2 2" xfId="8656"/>
    <cellStyle name="T_Book1_10b_PhanThanNhaSo10_Ra soat KH von 2011 (Huy-11-11-11) 3" xfId="8657"/>
    <cellStyle name="T_Book1_10b_PhanThanNhaSo10_Ra soat KH von 2011 (Huy-11-11-11)_BIEU KE HOACH  2015 (KTN 6.11 sua)" xfId="8658"/>
    <cellStyle name="T_Book1_10b_PhanThanNhaSo10_tinh toan hoang ha" xfId="8659"/>
    <cellStyle name="T_Book1_10b_PhanThanNhaSo10_tinh toan hoang ha 2" xfId="8660"/>
    <cellStyle name="T_Book1_10b_PhanThanNhaSo10_tinh toan hoang ha 2 2" xfId="8661"/>
    <cellStyle name="T_Book1_10b_PhanThanNhaSo10_tinh toan hoang ha 3" xfId="8662"/>
    <cellStyle name="T_Book1_10b_PhanThanNhaSo10_tinh toan hoang ha_BIEU KE HOACH  2015 (KTN 6.11 sua)" xfId="8663"/>
    <cellStyle name="T_Book1_10b_PhanThanNhaSo10_Tong von ĐTPT" xfId="8664"/>
    <cellStyle name="T_Book1_10b_PhanThanNhaSo10_Tong von ĐTPT 2" xfId="8665"/>
    <cellStyle name="T_Book1_10b_PhanThanNhaSo10_Tong von ĐTPT 2 2" xfId="8666"/>
    <cellStyle name="T_Book1_10b_PhanThanNhaSo10_Tong von ĐTPT 3" xfId="8667"/>
    <cellStyle name="T_Book1_10b_PhanThanNhaSo10_Tong von ĐTPT_BIEU KE HOACH  2015 (KTN 6.11 sua)" xfId="8668"/>
    <cellStyle name="T_Book1_10b_PhanThanNhaSo10_Viec Huy dang lam" xfId="8669"/>
    <cellStyle name="T_Book1_10b_PhanThanNhaSo10_Viec Huy dang lam_CT 134" xfId="8670"/>
    <cellStyle name="T_Book1_2" xfId="8671"/>
    <cellStyle name="T_Book1_2 2" xfId="8672"/>
    <cellStyle name="T_Book1_2 3" xfId="8673"/>
    <cellStyle name="T_Book1_2 4" xfId="8674"/>
    <cellStyle name="T_Book1_2_Bao cao danh muc cac cong trinh tren dia ban huyen 4-2010" xfId="8675"/>
    <cellStyle name="T_Book1_2_Bao cao danh muc cac cong trinh tren dia ban huyen 4-2010 2" xfId="8676"/>
    <cellStyle name="T_Book1_2_Bao cao TPCP" xfId="8677"/>
    <cellStyle name="T_Book1_2_Bao cao TPCP 2" xfId="8678"/>
    <cellStyle name="T_Book1_2_Bao cao TPCP 3" xfId="8679"/>
    <cellStyle name="T_Book1_2_Bao cao TPCP_BIEU KE HOACH  2015 (KTN 6.11 sua)" xfId="8680"/>
    <cellStyle name="T_Book1_2_bao_cao_TH_th_cong_tac_dau_thau_-_ngay251209" xfId="8681"/>
    <cellStyle name="T_Book1_2_bao_cao_TH_th_cong_tac_dau_thau_-_ngay251209 2" xfId="8682"/>
    <cellStyle name="T_Book1_2_Bieu chi tieu KH 2014 (Huy-04-11)" xfId="8683"/>
    <cellStyle name="T_Book1_2_Bieu chi tieu KH 2014 (Huy-04-11) 2" xfId="8684"/>
    <cellStyle name="T_Book1_2_BIEU KE HOACH  2015 (KTN 6.11 sua)" xfId="8685"/>
    <cellStyle name="T_Book1_2_bieu ke hoach dau thau" xfId="8686"/>
    <cellStyle name="T_Book1_2_bieu ke hoach dau thau 2" xfId="8687"/>
    <cellStyle name="T_Book1_2_bieu ke hoach dau thau 3" xfId="8688"/>
    <cellStyle name="T_Book1_2_bieu ke hoach dau thau truong mam non SKH" xfId="8689"/>
    <cellStyle name="T_Book1_2_bieu ke hoach dau thau truong mam non SKH 2" xfId="8690"/>
    <cellStyle name="T_Book1_2_bieu ke hoach dau thau truong mam non SKH 3" xfId="8691"/>
    <cellStyle name="T_Book1_2_bieu ke hoach dau thau truong mam non SKH_BIEU KE HOACH  2015 (KTN 6.11 sua)" xfId="8692"/>
    <cellStyle name="T_Book1_2_bieu ke hoach dau thau_BIEU KE HOACH  2015 (KTN 6.11 sua)" xfId="8693"/>
    <cellStyle name="T_Book1_2_bieu tong hop lai kh von 2011 gui phong TH-KTDN" xfId="8694"/>
    <cellStyle name="T_Book1_2_bieu tong hop lai kh von 2011 gui phong TH-KTDN 2" xfId="8695"/>
    <cellStyle name="T_Book1_2_bieu tong hop lai kh von 2011 gui phong TH-KTDN 3" xfId="8696"/>
    <cellStyle name="T_Book1_2_bieu tong hop lai kh von 2011 gui phong TH-KTDN_BIEU KE HOACH  2015 (KTN 6.11 sua)" xfId="8697"/>
    <cellStyle name="T_Book1_2_BIỂU TỔNG HỢP LẦN CUỐI SỬA THEO NGHI QUYẾT SỐ 81" xfId="8698"/>
    <cellStyle name="T_Book1_2_bieumau 1" xfId="8699"/>
    <cellStyle name="T_Book1_2_Book1" xfId="8700"/>
    <cellStyle name="T_Book1_2_Book1 2" xfId="8701"/>
    <cellStyle name="T_Book1_2_Book1 3" xfId="8702"/>
    <cellStyle name="T_Book1_2_Book1 4" xfId="8703"/>
    <cellStyle name="T_Book1_2_Book1_1" xfId="8704"/>
    <cellStyle name="T_Book1_2_Book1_1 2" xfId="8705"/>
    <cellStyle name="T_Book1_2_Book1_1 3" xfId="8706"/>
    <cellStyle name="T_Book1_2_Book1_1_BIEU KE HOACH  2015 (KTN 6.11 sua)" xfId="8707"/>
    <cellStyle name="T_Book1_2_Book1_1_Book1" xfId="8708"/>
    <cellStyle name="T_Book1_2_Book1_1_Book1 2" xfId="8709"/>
    <cellStyle name="T_Book1_2_Book1_1_Book1 3" xfId="8710"/>
    <cellStyle name="T_Book1_2_Book1_1_Book1_BIEU KE HOACH  2015 (KTN 6.11 sua)" xfId="8711"/>
    <cellStyle name="T_Book1_2_Book1_1_Book1_Ke hoach 2010 (theo doi 11-8-2010)" xfId="8712"/>
    <cellStyle name="T_Book1_2_Book1_1_Book1_Ke hoach 2010 (theo doi 11-8-2010) 2" xfId="8713"/>
    <cellStyle name="T_Book1_2_Book1_1_Book1_Ke hoach 2010 (theo doi 11-8-2010) 3" xfId="8714"/>
    <cellStyle name="T_Book1_2_Book1_1_Book1_Ke hoach 2010 (theo doi 11-8-2010)_BIEU KE HOACH  2015 (KTN 6.11 sua)" xfId="8715"/>
    <cellStyle name="T_Book1_2_Book1_1_Ke hoach 2010 (theo doi 11-8-2010)" xfId="8716"/>
    <cellStyle name="T_Book1_2_Book1_1_Ke hoach 2010 (theo doi 11-8-2010) 2" xfId="8717"/>
    <cellStyle name="T_Book1_2_Book1_1_Ke hoach 2010 (theo doi 11-8-2010) 3" xfId="8718"/>
    <cellStyle name="T_Book1_2_Book1_1_Ke hoach 2010 (theo doi 11-8-2010)_BIEU KE HOACH  2015 (KTN 6.11 sua)" xfId="8719"/>
    <cellStyle name="T_Book1_2_Book1_1_ke hoach dau thau 30-6-2010" xfId="8720"/>
    <cellStyle name="T_Book1_2_Book1_1_ke hoach dau thau 30-6-2010 2" xfId="8721"/>
    <cellStyle name="T_Book1_2_Book1_1_ke hoach dau thau 30-6-2010 3" xfId="8722"/>
    <cellStyle name="T_Book1_2_Book1_1_ke hoach dau thau 30-6-2010_BIEU KE HOACH  2015 (KTN 6.11 sua)" xfId="8723"/>
    <cellStyle name="T_Book1_2_Book1_2" xfId="8724"/>
    <cellStyle name="T_Book1_2_Book1_2 2" xfId="8725"/>
    <cellStyle name="T_Book1_2_Book1_2 2 2" xfId="8726"/>
    <cellStyle name="T_Book1_2_Book1_2 3" xfId="8727"/>
    <cellStyle name="T_Book1_2_Book1_2_BIEU KE HOACH  2015 (KTN 6.11 sua)" xfId="8728"/>
    <cellStyle name="T_Book1_2_Book1_2_Ke hoach 2010 (theo doi 11-8-2010)" xfId="8729"/>
    <cellStyle name="T_Book1_2_Book1_2_Ke hoach 2010 (theo doi 11-8-2010) 2" xfId="8730"/>
    <cellStyle name="T_Book1_2_Book1_2_Ke hoach 2010 (theo doi 11-8-2010) 3" xfId="8731"/>
    <cellStyle name="T_Book1_2_Book1_2_Ke hoach 2010 (theo doi 11-8-2010)_BIEU KE HOACH  2015 (KTN 6.11 sua)" xfId="8732"/>
    <cellStyle name="T_Book1_2_Book1_3" xfId="8733"/>
    <cellStyle name="T_Book1_2_Book1_Bao cao 9 thang  XDCB" xfId="8734"/>
    <cellStyle name="T_Book1_2_Book1_Bao cao 9 thang  XDCB 2" xfId="8735"/>
    <cellStyle name="T_Book1_2_Book1_Bao cao phòng lao động phụ lục 3" xfId="8736"/>
    <cellStyle name="T_Book1_2_Book1_Bao cao phòng lao động phụ lục 3 2" xfId="8737"/>
    <cellStyle name="T_Book1_2_Book1_Book1" xfId="8738"/>
    <cellStyle name="T_Book1_2_Book1_Book1 2" xfId="8739"/>
    <cellStyle name="T_Book1_2_Book1_Book1 3" xfId="8740"/>
    <cellStyle name="T_Book1_2_Book1_Book1_1" xfId="8741"/>
    <cellStyle name="T_Book1_2_Book1_Book1_BIEU KE HOACH  2015 (KTN 6.11 sua)" xfId="8742"/>
    <cellStyle name="T_Book1_2_Book1_Book1_Ke hoach 2010 (theo doi 11-8-2010)" xfId="8743"/>
    <cellStyle name="T_Book1_2_Book1_Book1_Ke hoach 2010 (theo doi 11-8-2010) 2" xfId="8744"/>
    <cellStyle name="T_Book1_2_Book1_Book1_Ke hoach 2010 (theo doi 11-8-2010) 3" xfId="8745"/>
    <cellStyle name="T_Book1_2_Book1_Book1_Ke hoach 2010 (theo doi 11-8-2010)_BIEU KE HOACH  2015 (KTN 6.11 sua)" xfId="8746"/>
    <cellStyle name="T_Book1_2_Book1_Danh Mục KCM trinh BKH 2011 (BS 30A)" xfId="8747"/>
    <cellStyle name="T_Book1_2_Book1_Danh Mục KCM trinh BKH 2011 (BS 30A) 2" xfId="8748"/>
    <cellStyle name="T_Book1_2_Book1_dự toán 30a 2013" xfId="8749"/>
    <cellStyle name="T_Book1_2_Book1_Ke hoach 2010 (theo doi 11-8-2010)" xfId="8750"/>
    <cellStyle name="T_Book1_2_Book1_Ke hoach 2010 (theo doi 11-8-2010) 2" xfId="8751"/>
    <cellStyle name="T_Book1_2_Book1_Ke hoach 2010 (theo doi 11-8-2010) 2 2" xfId="8752"/>
    <cellStyle name="T_Book1_2_Book1_Ke hoach 2010 (theo doi 11-8-2010) 3" xfId="8753"/>
    <cellStyle name="T_Book1_2_Book1_Ke hoach 2010 (theo doi 11-8-2010)_BIEU KE HOACH  2015 (KTN 6.11 sua)" xfId="8754"/>
    <cellStyle name="T_Book1_2_Book1_ke hoach dau thau 30-6-2010" xfId="8755"/>
    <cellStyle name="T_Book1_2_Book1_ke hoach dau thau 30-6-2010 2" xfId="8756"/>
    <cellStyle name="T_Book1_2_Book1_ke hoach dau thau 30-6-2010 3" xfId="8757"/>
    <cellStyle name="T_Book1_2_Book1_ke hoach dau thau 30-6-2010_BIEU KE HOACH  2015 (KTN 6.11 sua)" xfId="8758"/>
    <cellStyle name="T_Book1_2_Book1_KH Von 2012 gui BKH 1" xfId="8759"/>
    <cellStyle name="T_Book1_2_Book1_KH Von 2012 gui BKH 1 2" xfId="8760"/>
    <cellStyle name="T_Book1_2_Book1_KH Von 2012 gui BKH 1 3" xfId="8761"/>
    <cellStyle name="T_Book1_2_Book1_KH Von 2012 gui BKH 1_BIEU KE HOACH  2015 (KTN 6.11 sua)" xfId="8762"/>
    <cellStyle name="T_Book1_2_Book1_KH Von 2012 gui BKH 2" xfId="8763"/>
    <cellStyle name="T_Book1_2_Book1_KH Von 2012 gui BKH 2 2" xfId="8764"/>
    <cellStyle name="T_Book1_2_Book1_KH Von 2012 gui BKH 2 3" xfId="8765"/>
    <cellStyle name="T_Book1_2_Book1_KH Von 2012 gui BKH 2_BIEU KE HOACH  2015 (KTN 6.11 sua)" xfId="8766"/>
    <cellStyle name="T_Book1_2_Book1_Quy 3 nam 2011" xfId="8767"/>
    <cellStyle name="T_Book1_2_Book1_Ra soat KH von 2011 (Huy-11-11-11)" xfId="8768"/>
    <cellStyle name="T_Book1_2_Book1_Ra soat KH von 2011 (Huy-11-11-11) 2" xfId="8769"/>
    <cellStyle name="T_Book1_2_Book1_Theo doi thanh toan" xfId="8770"/>
    <cellStyle name="T_Book1_2_Book1_Theo doi thanh toan 2" xfId="8771"/>
    <cellStyle name="T_Book1_2_Book1_TONG HOP HOAN THUE NAM 2011" xfId="8772"/>
    <cellStyle name="T_Book1_2_Book1_Viec Huy dang lam" xfId="8773"/>
    <cellStyle name="T_Book1_2_Book1_Viec Huy dang lam_CT 134" xfId="8774"/>
    <cellStyle name="T_Book1_2_Chi tieu KH nam 2009" xfId="8775"/>
    <cellStyle name="T_Book1_2_Chi tieu KH nam 2009 2" xfId="8776"/>
    <cellStyle name="T_Book1_2_Chi tieu KH nam 2009 3" xfId="8777"/>
    <cellStyle name="T_Book1_2_Chi tieu KH nam 2009_BIEU KE HOACH  2015 (KTN 6.11 sua)" xfId="8778"/>
    <cellStyle name="T_Book1_2_cong bo gia VLXD thang 4" xfId="8779"/>
    <cellStyle name="T_Book1_2_cong bo gia VLXD thang 4 2" xfId="8780"/>
    <cellStyle name="T_Book1_2_cong bo gia VLXD thang 4 3" xfId="8781"/>
    <cellStyle name="T_Book1_2_cong bo gia VLXD thang 4_BIEU KE HOACH  2015 (KTN 6.11 sua)" xfId="8782"/>
    <cellStyle name="T_Book1_2_Copy of KH PHAN BO VON ĐỐI ỨNG NAM 2011 (30 TY phuong án gop WB)" xfId="8783"/>
    <cellStyle name="T_Book1_2_Copy of KH PHAN BO VON ĐỐI ỨNG NAM 2011 (30 TY phuong án gop WB) 2" xfId="8784"/>
    <cellStyle name="T_Book1_2_Copy of KH PHAN BO VON ĐỐI ỨNG NAM 2011 (30 TY phuong án gop WB) 3" xfId="8785"/>
    <cellStyle name="T_Book1_2_Copy of KH PHAN BO VON ĐỐI ỨNG NAM 2011 (30 TY phuong án gop WB)_BIEU KE HOACH  2015 (KTN 6.11 sua)" xfId="8786"/>
    <cellStyle name="T_Book1_2_dang vien mói" xfId="8787"/>
    <cellStyle name="T_Book1_2_dang vien mói 2" xfId="8788"/>
    <cellStyle name="T_Book1_2_Danh Mục KCM trinh BKH 2011 (BS 30A)" xfId="8789"/>
    <cellStyle name="T_Book1_2_Danh Mục KCM trinh BKH 2011 (BS 30A) 2" xfId="8790"/>
    <cellStyle name="T_Book1_2_DT 1751 Muong Khoa" xfId="8791"/>
    <cellStyle name="T_Book1_2_DT 1751 Muong Khoa 2" xfId="8792"/>
    <cellStyle name="T_Book1_2_DT 1751 Muong Khoa 3" xfId="8793"/>
    <cellStyle name="T_Book1_2_DT 1751 Muong Khoa_BIEU KE HOACH  2015 (KTN 6.11 sua)" xfId="8794"/>
    <cellStyle name="T_Book1_2_DT Nam vai" xfId="8795"/>
    <cellStyle name="T_Book1_2_DT Nam vai 2" xfId="8796"/>
    <cellStyle name="T_Book1_2_DT Nam vai 3" xfId="8797"/>
    <cellStyle name="T_Book1_2_DT Nam vai_BIEU KE HOACH  2015 (KTN 6.11 sua)" xfId="8798"/>
    <cellStyle name="T_Book1_2_DT Nam vai_bieu ke hoach dau thau" xfId="8799"/>
    <cellStyle name="T_Book1_2_DT Nam vai_bieu ke hoach dau thau 2" xfId="8800"/>
    <cellStyle name="T_Book1_2_DT Nam vai_bieu ke hoach dau thau 3" xfId="8801"/>
    <cellStyle name="T_Book1_2_DT Nam vai_bieu ke hoach dau thau truong mam non SKH" xfId="8802"/>
    <cellStyle name="T_Book1_2_DT Nam vai_bieu ke hoach dau thau truong mam non SKH 2" xfId="8803"/>
    <cellStyle name="T_Book1_2_DT Nam vai_bieu ke hoach dau thau truong mam non SKH 3" xfId="8804"/>
    <cellStyle name="T_Book1_2_DT Nam vai_bieu ke hoach dau thau truong mam non SKH_BIEU KE HOACH  2015 (KTN 6.11 sua)" xfId="8805"/>
    <cellStyle name="T_Book1_2_DT Nam vai_bieu ke hoach dau thau_BIEU KE HOACH  2015 (KTN 6.11 sua)" xfId="8806"/>
    <cellStyle name="T_Book1_2_DT Nam vai_Book1" xfId="8807"/>
    <cellStyle name="T_Book1_2_DT Nam vai_Book1 2" xfId="8808"/>
    <cellStyle name="T_Book1_2_DT Nam vai_Book1 3" xfId="8809"/>
    <cellStyle name="T_Book1_2_DT Nam vai_Book1_BIEU KE HOACH  2015 (KTN 6.11 sua)" xfId="8810"/>
    <cellStyle name="T_Book1_2_DT Nam vai_DTTD chieng chan Tham lai 29-9-2009" xfId="8811"/>
    <cellStyle name="T_Book1_2_DT Nam vai_DTTD chieng chan Tham lai 29-9-2009 2" xfId="8812"/>
    <cellStyle name="T_Book1_2_DT Nam vai_DTTD chieng chan Tham lai 29-9-2009 3" xfId="8813"/>
    <cellStyle name="T_Book1_2_DT Nam vai_DTTD chieng chan Tham lai 29-9-2009_BIEU KE HOACH  2015 (KTN 6.11 sua)" xfId="8814"/>
    <cellStyle name="T_Book1_2_DT Nam vai_Ke hoach 2010 (theo doi 11-8-2010)" xfId="8815"/>
    <cellStyle name="T_Book1_2_DT Nam vai_Ke hoach 2010 (theo doi 11-8-2010) 2" xfId="8816"/>
    <cellStyle name="T_Book1_2_DT Nam vai_Ke hoach 2010 (theo doi 11-8-2010) 3" xfId="8817"/>
    <cellStyle name="T_Book1_2_DT Nam vai_Ke hoach 2010 (theo doi 11-8-2010)_BIEU KE HOACH  2015 (KTN 6.11 sua)" xfId="8818"/>
    <cellStyle name="T_Book1_2_DT Nam vai_ke hoach dau thau 30-6-2010" xfId="8819"/>
    <cellStyle name="T_Book1_2_DT Nam vai_ke hoach dau thau 30-6-2010 2" xfId="8820"/>
    <cellStyle name="T_Book1_2_DT Nam vai_ke hoach dau thau 30-6-2010 3" xfId="8821"/>
    <cellStyle name="T_Book1_2_DT Nam vai_ke hoach dau thau 30-6-2010_BIEU KE HOACH  2015 (KTN 6.11 sua)" xfId="8822"/>
    <cellStyle name="T_Book1_2_DT Nam vai_QD ke hoach dau thau" xfId="8823"/>
    <cellStyle name="T_Book1_2_DT Nam vai_QD ke hoach dau thau 2" xfId="8824"/>
    <cellStyle name="T_Book1_2_DT Nam vai_QD ke hoach dau thau 3" xfId="8825"/>
    <cellStyle name="T_Book1_2_DT Nam vai_QD ke hoach dau thau_BIEU KE HOACH  2015 (KTN 6.11 sua)" xfId="8826"/>
    <cellStyle name="T_Book1_2_DT Nam vai_tinh toan hoang ha" xfId="8827"/>
    <cellStyle name="T_Book1_2_DT Nam vai_tinh toan hoang ha 2" xfId="8828"/>
    <cellStyle name="T_Book1_2_DT Nam vai_tinh toan hoang ha 3" xfId="8829"/>
    <cellStyle name="T_Book1_2_DT Nam vai_tinh toan hoang ha_BIEU KE HOACH  2015 (KTN 6.11 sua)" xfId="8830"/>
    <cellStyle name="T_Book1_2_DT NHA KHACH -12" xfId="8831"/>
    <cellStyle name="T_Book1_2_DT NHA KHACH -12 2" xfId="8832"/>
    <cellStyle name="T_Book1_2_DT NHA KHACH -12 3" xfId="8833"/>
    <cellStyle name="T_Book1_2_DT NHA KHACH -12_BIEU KE HOACH  2015 (KTN 6.11 sua)" xfId="8834"/>
    <cellStyle name="T_Book1_2_DT tieu hoc diem TDC ban Cho 28-02-09" xfId="8835"/>
    <cellStyle name="T_Book1_2_DT tieu hoc diem TDC ban Cho 28-02-09 2" xfId="8836"/>
    <cellStyle name="T_Book1_2_DT tieu hoc diem TDC ban Cho 28-02-09 3" xfId="8837"/>
    <cellStyle name="T_Book1_2_DT tieu hoc diem TDC ban Cho 28-02-09_BIEU KE HOACH  2015 (KTN 6.11 sua)" xfId="8838"/>
    <cellStyle name="T_Book1_2_DTTD chieng chan Tham lai 29-9-2009" xfId="8839"/>
    <cellStyle name="T_Book1_2_DTTD chieng chan Tham lai 29-9-2009 2" xfId="8840"/>
    <cellStyle name="T_Book1_2_DTTD chieng chan Tham lai 29-9-2009 3" xfId="8841"/>
    <cellStyle name="T_Book1_2_DTTD chieng chan Tham lai 29-9-2009_BIEU KE HOACH  2015 (KTN 6.11 sua)" xfId="8842"/>
    <cellStyle name="T_Book1_2_dự toán 30a 2013" xfId="8843"/>
    <cellStyle name="T_Book1_2_Du toan nuoc San Thang (GD2)" xfId="8844"/>
    <cellStyle name="T_Book1_2_Du toan nuoc San Thang (GD2) 2" xfId="8845"/>
    <cellStyle name="T_Book1_2_Du toan nuoc San Thang (GD2) 3" xfId="8846"/>
    <cellStyle name="T_Book1_2_Du toan nuoc San Thang (GD2)_BIEU KE HOACH  2015 (KTN 6.11 sua)" xfId="8847"/>
    <cellStyle name="T_Book1_2_DuToan92009Luong650" xfId="8848"/>
    <cellStyle name="T_Book1_2_DuToan92009Luong650 2" xfId="8849"/>
    <cellStyle name="T_Book1_2_DuToan92009Luong650 3" xfId="8850"/>
    <cellStyle name="T_Book1_2_DuToan92009Luong650_CT 134" xfId="8851"/>
    <cellStyle name="T_Book1_2_GVL" xfId="8852"/>
    <cellStyle name="T_Book1_2_GVL 2" xfId="8853"/>
    <cellStyle name="T_Book1_2_GVL 3" xfId="8854"/>
    <cellStyle name="T_Book1_2_GVL_BIEU KE HOACH  2015 (KTN 6.11 sua)" xfId="8855"/>
    <cellStyle name="T_Book1_2_HD TT1" xfId="8856"/>
    <cellStyle name="T_Book1_2_HD TT1 2" xfId="8857"/>
    <cellStyle name="T_Book1_2_HD TT1 3" xfId="8858"/>
    <cellStyle name="T_Book1_2_HD TT1_BIEU KE HOACH  2015 (KTN 6.11 sua)" xfId="8859"/>
    <cellStyle name="T_Book1_2_Ke hoach 2010 ngay 14.4.10" xfId="8860"/>
    <cellStyle name="T_Book1_2_Ke hoach 2010 ngay 14.4.10 2" xfId="8861"/>
    <cellStyle name="T_Book1_2_Ke hoach 2010 ngay 14.4.10 3" xfId="8862"/>
    <cellStyle name="T_Book1_2_Ke hoach 2010 ngay 14.4.10_BIEU KE HOACH  2015 (KTN 6.11 sua)" xfId="8863"/>
    <cellStyle name="T_Book1_2_ke hoach dau thau 30-6-2010" xfId="8864"/>
    <cellStyle name="T_Book1_2_ke hoach dau thau 30-6-2010 2" xfId="8865"/>
    <cellStyle name="T_Book1_2_ke hoach dau thau 30-6-2010 3" xfId="8866"/>
    <cellStyle name="T_Book1_2_ke hoach dau thau 30-6-2010_BIEU KE HOACH  2015 (KTN 6.11 sua)" xfId="8867"/>
    <cellStyle name="T_Book1_2_KH 2014" xfId="8868"/>
    <cellStyle name="T_Book1_2_KH Von 2012 gui BKH 1" xfId="8869"/>
    <cellStyle name="T_Book1_2_KH Von 2012 gui BKH 1 2" xfId="8870"/>
    <cellStyle name="T_Book1_2_KH Von 2012 gui BKH 1 3" xfId="8871"/>
    <cellStyle name="T_Book1_2_KH Von 2012 gui BKH 1_BIEU KE HOACH  2015 (KTN 6.11 sua)" xfId="8872"/>
    <cellStyle name="T_Book1_2_Nha lop hoc 8 P" xfId="8873"/>
    <cellStyle name="T_Book1_2_Nha lop hoc 8 P 2" xfId="8874"/>
    <cellStyle name="T_Book1_2_Nha lop hoc 8 P 3" xfId="8875"/>
    <cellStyle name="T_Book1_2_Nha lop hoc 8 P_BIEU KE HOACH  2015 (KTN 6.11 sua)" xfId="8876"/>
    <cellStyle name="T_Book1_2_Phan pha do" xfId="8877"/>
    <cellStyle name="T_Book1_2_Phan pha do 2" xfId="8878"/>
    <cellStyle name="T_Book1_2_QĐ 980" xfId="8879"/>
    <cellStyle name="T_Book1_2_QĐ 980 2" xfId="8880"/>
    <cellStyle name="T_Book1_2_QD ke hoach dau thau" xfId="8881"/>
    <cellStyle name="T_Book1_2_QD ke hoach dau thau 2" xfId="8882"/>
    <cellStyle name="T_Book1_2_QD ke hoach dau thau 3" xfId="8883"/>
    <cellStyle name="T_Book1_2_QD ke hoach dau thau_BIEU KE HOACH  2015 (KTN 6.11 sua)" xfId="8884"/>
    <cellStyle name="T_Book1_2_Ra soat KH von 2011 (Huy-11-11-11)" xfId="8885"/>
    <cellStyle name="T_Book1_2_Ra soat KH von 2011 (Huy-11-11-11) 2" xfId="8886"/>
    <cellStyle name="T_Book1_2_Ra soat KH von 2011 (Huy-11-11-11) 3" xfId="8887"/>
    <cellStyle name="T_Book1_2_Ra soat KH von 2011 (Huy-11-11-11)_BIEU KE HOACH  2015 (KTN 6.11 sua)" xfId="8888"/>
    <cellStyle name="T_Book1_2_Sheet2" xfId="8889"/>
    <cellStyle name="T_Book1_2_Sheet2 2" xfId="8890"/>
    <cellStyle name="T_Book1_2_Sheet2 3" xfId="8891"/>
    <cellStyle name="T_Book1_2_Sheet2_BIEU KE HOACH  2015 (KTN 6.11 sua)" xfId="8892"/>
    <cellStyle name="T_Book1_2_TH danh muc 08-09 den ngay 30-8-09" xfId="8893"/>
    <cellStyle name="T_Book1_2_TH danh muc 08-09 den ngay 30-8-09 2" xfId="8894"/>
    <cellStyle name="T_Book1_2_Tienluong" xfId="8895"/>
    <cellStyle name="T_Book1_2_Tienluong 2" xfId="8896"/>
    <cellStyle name="T_Book1_2_Tienluong 3" xfId="8897"/>
    <cellStyle name="T_Book1_2_Tienluong_BIEU KE HOACH  2015 (KTN 6.11 sua)" xfId="8898"/>
    <cellStyle name="T_Book1_2_tinh toan hoang ha" xfId="8899"/>
    <cellStyle name="T_Book1_2_tinh toan hoang ha 2" xfId="8900"/>
    <cellStyle name="T_Book1_2_tinh toan hoang ha 3" xfId="8901"/>
    <cellStyle name="T_Book1_2_tinh toan hoang ha_BIEU KE HOACH  2015 (KTN 6.11 sua)" xfId="8902"/>
    <cellStyle name="T_Book1_2_Tong von ĐTPT" xfId="8903"/>
    <cellStyle name="T_Book1_2_Tong von ĐTPT 2" xfId="8904"/>
    <cellStyle name="T_Book1_2_Tong von ĐTPT 3" xfId="8905"/>
    <cellStyle name="T_Book1_2_Tong von ĐTPT_BIEU KE HOACH  2015 (KTN 6.11 sua)" xfId="8906"/>
    <cellStyle name="T_Book1_2_TU VAN THUY LOI THAM  PHE" xfId="8907"/>
    <cellStyle name="T_Book1_2_TU VAN THUY LOI THAM  PHE 2" xfId="8908"/>
    <cellStyle name="T_Book1_2_TU VAN THUY LOI THAM  PHE 3" xfId="8909"/>
    <cellStyle name="T_Book1_2_TU VAN THUY LOI THAM  PHE_BIEU KE HOACH  2015 (KTN 6.11 sua)" xfId="8910"/>
    <cellStyle name="T_Book1_2_Viec Huy dang lam" xfId="8911"/>
    <cellStyle name="T_Book1_2_Viec Huy dang lam_CT 134" xfId="8912"/>
    <cellStyle name="T_Book1_3" xfId="8913"/>
    <cellStyle name="T_Book1_3 2" xfId="8914"/>
    <cellStyle name="T_Book1_3 2 2" xfId="8915"/>
    <cellStyle name="T_Book1_3 3" xfId="8916"/>
    <cellStyle name="T_Book1_3_BIEU KE HOACH  2015 (KTN 6.11 sua)" xfId="8917"/>
    <cellStyle name="T_Book1_3_Book1" xfId="8918"/>
    <cellStyle name="T_Book1_3_Book1 2" xfId="8919"/>
    <cellStyle name="T_Book1_3_Book1 3" xfId="8920"/>
    <cellStyle name="T_Book1_3_Book1_BIEU KE HOACH  2015 (KTN 6.11 sua)" xfId="8921"/>
    <cellStyle name="T_Book1_3_Book1_Ke hoach 2010 (theo doi 11-8-2010)" xfId="8922"/>
    <cellStyle name="T_Book1_3_Book1_Ke hoach 2010 (theo doi 11-8-2010) 2" xfId="8923"/>
    <cellStyle name="T_Book1_3_Book1_Ke hoach 2010 (theo doi 11-8-2010) 3" xfId="8924"/>
    <cellStyle name="T_Book1_3_Book1_Ke hoach 2010 (theo doi 11-8-2010)_CT 134" xfId="8925"/>
    <cellStyle name="T_Book1_3_Danh Mục KCM trinh BKH 2011 (BS 30A)" xfId="8926"/>
    <cellStyle name="T_Book1_3_Danh Mục KCM trinh BKH 2011 (BS 30A) 2" xfId="8927"/>
    <cellStyle name="T_Book1_3_DTTD chieng chan Tham lai 29-9-2009" xfId="8928"/>
    <cellStyle name="T_Book1_3_DTTD chieng chan Tham lai 29-9-2009 2" xfId="8929"/>
    <cellStyle name="T_Book1_3_DTTD chieng chan Tham lai 29-9-2009 3" xfId="8930"/>
    <cellStyle name="T_Book1_3_DTTD chieng chan Tham lai 29-9-2009_BIEU KE HOACH  2015 (KTN 6.11 sua)" xfId="8931"/>
    <cellStyle name="T_Book1_3_dự toán 30a 2013" xfId="8932"/>
    <cellStyle name="T_Book1_3_GVL" xfId="8933"/>
    <cellStyle name="T_Book1_3_GVL 2" xfId="8934"/>
    <cellStyle name="T_Book1_3_GVL 3" xfId="8935"/>
    <cellStyle name="T_Book1_3_GVL_BIEU KE HOACH  2015 (KTN 6.11 sua)" xfId="8936"/>
    <cellStyle name="T_Book1_3_Ke hoach 2010 (theo doi 11-8-2010)" xfId="8937"/>
    <cellStyle name="T_Book1_3_Ke hoach 2010 (theo doi 11-8-2010) 2" xfId="8938"/>
    <cellStyle name="T_Book1_3_Ke hoach 2010 (theo doi 11-8-2010) 3" xfId="8939"/>
    <cellStyle name="T_Book1_3_Ke hoach 2010 (theo doi 11-8-2010)_BIEU KE HOACH  2015 (KTN 6.11 sua)" xfId="8940"/>
    <cellStyle name="T_Book1_3_KH Von 2012 gui BKH 1" xfId="8941"/>
    <cellStyle name="T_Book1_3_KH Von 2012 gui BKH 1 2" xfId="8942"/>
    <cellStyle name="T_Book1_3_KH Von 2012 gui BKH 1 3" xfId="8943"/>
    <cellStyle name="T_Book1_3_KH Von 2012 gui BKH 1_BIEU KE HOACH  2015 (KTN 6.11 sua)" xfId="8944"/>
    <cellStyle name="T_Book1_3_KH Von 2012 gui BKH 2" xfId="8945"/>
    <cellStyle name="T_Book1_3_KH Von 2012 gui BKH 2 2" xfId="8946"/>
    <cellStyle name="T_Book1_3_KH Von 2012 gui BKH 2 3" xfId="8947"/>
    <cellStyle name="T_Book1_3_KH Von 2012 gui BKH 2_BIEU KE HOACH  2015 (KTN 6.11 sua)" xfId="8948"/>
    <cellStyle name="T_Book1_3_Ra soat KH von 2011 (Huy-11-11-11)" xfId="8949"/>
    <cellStyle name="T_Book1_3_Ra soat KH von 2011 (Huy-11-11-11) 2" xfId="8950"/>
    <cellStyle name="T_Book1_3_Ra soat KH von 2011 (Huy-11-11-11) 3" xfId="8951"/>
    <cellStyle name="T_Book1_3_Ra soat KH von 2011 (Huy-11-11-11)_BIEU KE HOACH  2015 (KTN 6.11 sua)" xfId="8952"/>
    <cellStyle name="T_Book1_3_Theo doi thanh toan" xfId="8953"/>
    <cellStyle name="T_Book1_3_Theo doi thanh toan 2" xfId="8954"/>
    <cellStyle name="T_Book1_3_tien luong" xfId="8955"/>
    <cellStyle name="T_Book1_3_tien luong 2" xfId="8956"/>
    <cellStyle name="T_Book1_3_Tien luong chuan 01" xfId="8957"/>
    <cellStyle name="T_Book1_3_Tien luong chuan 01 2" xfId="8958"/>
    <cellStyle name="T_Book1_3_Tong hop  " xfId="8959"/>
    <cellStyle name="T_Book1_3_Tong hop   2" xfId="8960"/>
    <cellStyle name="T_Book1_3_TONG HOP HOAN THUE NAM 2011" xfId="8961"/>
    <cellStyle name="T_Book1_3_Viec Huy dang lam" xfId="8962"/>
    <cellStyle name="T_Book1_4" xfId="8963"/>
    <cellStyle name="T_Book1_4 2" xfId="8964"/>
    <cellStyle name="T_Book1_4 3" xfId="8965"/>
    <cellStyle name="T_Book1_4_BIEU KE HOACH  2015 (KTN 6.11 sua)" xfId="8966"/>
    <cellStyle name="T_Book1_4_Book1" xfId="8967"/>
    <cellStyle name="T_Book1_4_Book1 2" xfId="8968"/>
    <cellStyle name="T_Book1_4_Book1 3" xfId="8969"/>
    <cellStyle name="T_Book1_4_Book1_BIEU KE HOACH  2015 (KTN 6.11 sua)" xfId="8970"/>
    <cellStyle name="T_Book1_4_Danh Mục KCM trinh BKH 2011 (BS 30A)" xfId="8971"/>
    <cellStyle name="T_Book1_4_Danh Mục KCM trinh BKH 2011 (BS 30A) 2" xfId="8972"/>
    <cellStyle name="T_Book1_4_dự toán 30a 2013" xfId="8973"/>
    <cellStyle name="T_Book1_4_Ke hoach 2010 (theo doi 11-8-2010)" xfId="8974"/>
    <cellStyle name="T_Book1_4_Ke hoach 2010 (theo doi 11-8-2010) 2" xfId="8975"/>
    <cellStyle name="T_Book1_4_Ke hoach 2010 (theo doi 11-8-2010) 3" xfId="8976"/>
    <cellStyle name="T_Book1_4_Ke hoach 2010 (theo doi 11-8-2010)_CT 134" xfId="8977"/>
    <cellStyle name="T_Book1_4_Theo doi thanh toan" xfId="8978"/>
    <cellStyle name="T_Book1_4_Theo doi thanh toan 2" xfId="8979"/>
    <cellStyle name="T_Book1_4_TONG HOP HOAN THUE NAM 2011" xfId="8980"/>
    <cellStyle name="T_Book1_5" xfId="8981"/>
    <cellStyle name="T_Book1_5 2" xfId="8982"/>
    <cellStyle name="T_Book1_5 3" xfId="8983"/>
    <cellStyle name="T_Book1_5_BIEU KE HOACH  2015 (KTN 6.11 sua)" xfId="8984"/>
    <cellStyle name="T_Book1_5_Ke hoach 2010 (theo doi 11-8-2010)" xfId="8985"/>
    <cellStyle name="T_Book1_5_Ke hoach 2010 (theo doi 11-8-2010) 2" xfId="8986"/>
    <cellStyle name="T_Book1_5_Ke hoach 2010 (theo doi 11-8-2010) 3" xfId="8987"/>
    <cellStyle name="T_Book1_5_Ke hoach 2010 (theo doi 11-8-2010)_BIEU KE HOACH  2015 (KTN 6.11 sua)" xfId="8988"/>
    <cellStyle name="T_Book1_Báo cáo 2005 theo Văn phòng của A. Quang" xfId="8989"/>
    <cellStyle name="T_Book1_Báo cáo 2005 theo Văn phòng của A. Quang 2" xfId="8990"/>
    <cellStyle name="T_Book1_Báo cáo 2005 theo Văn phòng của A. Quang 3" xfId="8991"/>
    <cellStyle name="T_Book1_Báo cáo 2005 theo Văn phòng của A. Quang_CT 134" xfId="8992"/>
    <cellStyle name="T_Book1_Bao cao danh muc cac cong trinh tren dia ban huyen 4-2010" xfId="8993"/>
    <cellStyle name="T_Book1_Bao cao danh muc cac cong trinh tren dia ban huyen 4-2010 2" xfId="8994"/>
    <cellStyle name="T_Book1_Bao cao tinh hinh xay dung" xfId="8995"/>
    <cellStyle name="T_Book1_Bao cao TPCP" xfId="8996"/>
    <cellStyle name="T_Book1_Bao cao TPCP 2" xfId="8997"/>
    <cellStyle name="T_Book1_Bao cao TPCP 3" xfId="8998"/>
    <cellStyle name="T_Book1_Bao cao TPCP_BIEU KE HOACH  2015 (KTN 6.11 sua)" xfId="8999"/>
    <cellStyle name="T_Book1_bao_cao_TH_th_cong_tac_dau_thau_-_ngay251209" xfId="9000"/>
    <cellStyle name="T_Book1_bao_cao_TH_th_cong_tac_dau_thau_-_ngay251209 2" xfId="9001"/>
    <cellStyle name="T_Book1_BC NQ11-CP - chinh sua lai" xfId="9002"/>
    <cellStyle name="T_Book1_BC NQ11-CP-Quynh sau bieu so3" xfId="9003"/>
    <cellStyle name="T_Book1_BC_NQ11-CP_-_Thao_sua_lai" xfId="9004"/>
    <cellStyle name="T_Book1_Bieu chi tieu KH 2014 (Huy-04-11)" xfId="9005"/>
    <cellStyle name="T_Book1_Bieu chi tieu KH 2014 (Huy-04-11) 2" xfId="9006"/>
    <cellStyle name="T_Book1_BIEU KE HOACH  2015 (KTN 6.11 sua)" xfId="9007"/>
    <cellStyle name="T_Book1_bieu ke hoach dau thau" xfId="9008"/>
    <cellStyle name="T_Book1_bieu ke hoach dau thau 2" xfId="9009"/>
    <cellStyle name="T_Book1_bieu ke hoach dau thau 2 2" xfId="9010"/>
    <cellStyle name="T_Book1_bieu ke hoach dau thau 3" xfId="9011"/>
    <cellStyle name="T_Book1_bieu ke hoach dau thau truong mam non SKH" xfId="9012"/>
    <cellStyle name="T_Book1_bieu ke hoach dau thau truong mam non SKH 2" xfId="9013"/>
    <cellStyle name="T_Book1_bieu ke hoach dau thau truong mam non SKH 2 2" xfId="9014"/>
    <cellStyle name="T_Book1_bieu ke hoach dau thau truong mam non SKH 3" xfId="9015"/>
    <cellStyle name="T_Book1_bieu ke hoach dau thau truong mam non SKH_BIEU KE HOACH  2015 (KTN 6.11 sua)" xfId="9016"/>
    <cellStyle name="T_Book1_bieu ke hoach dau thau_BIEU KE HOACH  2015 (KTN 6.11 sua)" xfId="9017"/>
    <cellStyle name="T_Book1_Bieu mau danh muc du an thuoc CTMTQG nam 2008" xfId="9018"/>
    <cellStyle name="T_Book1_Bieu mau danh muc du an thuoc CTMTQG nam 2008 2" xfId="9019"/>
    <cellStyle name="T_Book1_Bieu mau danh muc du an thuoc CTMTQG nam 2008 3" xfId="9020"/>
    <cellStyle name="T_Book1_Bieu mau danh muc du an thuoc CTMTQG nam 2008_CT 134" xfId="9021"/>
    <cellStyle name="T_Book1_BIỂU TỔNG HỢP LẦN CUỐI SỬA THEO NGHI QUYẾT SỐ 81" xfId="9022"/>
    <cellStyle name="T_Book1_Bieu tong hop nhu cau ung 2011 da chon loc -Mien nui" xfId="9023"/>
    <cellStyle name="T_Book1_Bieu tong hop nhu cau ung 2011 da chon loc -Mien nui 2" xfId="9024"/>
    <cellStyle name="T_Book1_Bieu tong hop nhu cau ung 2011 da chon loc -Mien nui 3" xfId="9025"/>
    <cellStyle name="T_Book1_Bieu tong hop nhu cau ung 2011 da chon loc -Mien nui_CT 134" xfId="9026"/>
    <cellStyle name="T_Book1_bieu1" xfId="9027"/>
    <cellStyle name="T_Book1_bieumau 1" xfId="9028"/>
    <cellStyle name="T_Book1_Book1" xfId="9029"/>
    <cellStyle name="T_Book1_Book1 2" xfId="9030"/>
    <cellStyle name="T_Book1_Book1 3" xfId="9031"/>
    <cellStyle name="T_Book1_Book1 4" xfId="9032"/>
    <cellStyle name="T_Book1_Book1_1" xfId="9033"/>
    <cellStyle name="T_Book1_Book1_1 2" xfId="9034"/>
    <cellStyle name="T_Book1_Book1_1 3" xfId="9035"/>
    <cellStyle name="T_Book1_Book1_1_Bao cao 9 thang  XDCB" xfId="9036"/>
    <cellStyle name="T_Book1_Book1_1_Bao cao 9 thang  XDCB 2" xfId="9037"/>
    <cellStyle name="T_Book1_Book1_1_Bao cao phòng lao động phụ lục 3" xfId="9038"/>
    <cellStyle name="T_Book1_Book1_1_Bao cao phòng lao động phụ lục 3 2" xfId="9039"/>
    <cellStyle name="T_Book1_Book1_1_Bao cao TPCP" xfId="9040"/>
    <cellStyle name="T_Book1_Book1_1_Bao cao TPCP 2" xfId="9041"/>
    <cellStyle name="T_Book1_Book1_1_Bao cao TPCP 3" xfId="9042"/>
    <cellStyle name="T_Book1_Book1_1_Bao cao TPCP_BIEU KE HOACH  2015 (KTN 6.11 sua)" xfId="9043"/>
    <cellStyle name="T_Book1_Book1_1_bieumau 1" xfId="9044"/>
    <cellStyle name="T_Book1_Book1_1_Book1" xfId="9045"/>
    <cellStyle name="T_Book1_Book1_1_Book1 2" xfId="9046"/>
    <cellStyle name="T_Book1_Book1_1_Book1 3" xfId="9047"/>
    <cellStyle name="T_Book1_Book1_1_Book1_1" xfId="9048"/>
    <cellStyle name="T_Book1_Book1_1_Book1_1 2" xfId="9049"/>
    <cellStyle name="T_Book1_Book1_1_Book1_1 3" xfId="9050"/>
    <cellStyle name="T_Book1_Book1_1_Book1_1_BIEU KE HOACH  2015 (KTN 6.11 sua)" xfId="9051"/>
    <cellStyle name="T_Book1_Book1_1_Book1_BIEU KE HOACH  2015 (KTN 6.11 sua)" xfId="9052"/>
    <cellStyle name="T_Book1_Book1_1_Danh Mục KCM trinh BKH 2011 (BS 30A)" xfId="9053"/>
    <cellStyle name="T_Book1_Book1_1_Danh Mục KCM trinh BKH 2011 (BS 30A) 2" xfId="9054"/>
    <cellStyle name="T_Book1_Book1_1_dự toán 30a 2013" xfId="9055"/>
    <cellStyle name="T_Book1_Book1_1_Quy 3 nam 2011" xfId="9056"/>
    <cellStyle name="T_Book1_Book1_1_Ra soat KH von 2011 (Huy-11-11-11)" xfId="9057"/>
    <cellStyle name="T_Book1_Book1_1_Ra soat KH von 2011 (Huy-11-11-11) 2" xfId="9058"/>
    <cellStyle name="T_Book1_Book1_1_Ra soat KH von 2011 (Huy-11-11-11) 3" xfId="9059"/>
    <cellStyle name="T_Book1_Book1_1_Ra soat KH von 2011 (Huy-11-11-11)_BIEU KE HOACH  2015 (KTN 6.11 sua)" xfId="9060"/>
    <cellStyle name="T_Book1_Book1_1_Theo doi thanh toan" xfId="9061"/>
    <cellStyle name="T_Book1_Book1_1_Theo doi thanh toan 2" xfId="9062"/>
    <cellStyle name="T_Book1_Book1_1_TONG HOP HOAN THUE NAM 2011" xfId="9063"/>
    <cellStyle name="T_Book1_Book1_1_Viec Huy dang lam" xfId="9064"/>
    <cellStyle name="T_Book1_Book1_1_Viec Huy dang lam_CT 134" xfId="9065"/>
    <cellStyle name="T_Book1_Book1_2" xfId="9066"/>
    <cellStyle name="T_Book1_Book1_2 2" xfId="9067"/>
    <cellStyle name="T_Book1_Book1_2 2 2" xfId="9068"/>
    <cellStyle name="T_Book1_Book1_2 3" xfId="9069"/>
    <cellStyle name="T_Book1_Book1_2_BIEU KE HOACH  2015 (KTN 6.11 sua)" xfId="9070"/>
    <cellStyle name="T_Book1_Book1_2_bieumau 1" xfId="9071"/>
    <cellStyle name="T_Book1_Book1_2_Book1" xfId="9072"/>
    <cellStyle name="T_Book1_Book1_2_dự toán 30a 2013" xfId="9073"/>
    <cellStyle name="T_Book1_Book1_2_Ra soat KH von 2011 (Huy-11-11-11)" xfId="9074"/>
    <cellStyle name="T_Book1_Book1_2_Ra soat KH von 2011 (Huy-11-11-11) 2" xfId="9075"/>
    <cellStyle name="T_Book1_Book1_2_Ra soat KH von 2011 (Huy-11-11-11) 3" xfId="9076"/>
    <cellStyle name="T_Book1_Book1_2_Ra soat KH von 2011 (Huy-11-11-11)_BIEU KE HOACH  2015 (KTN 6.11 sua)" xfId="9077"/>
    <cellStyle name="T_Book1_Book1_2_Viec Huy dang lam" xfId="9078"/>
    <cellStyle name="T_Book1_Book1_3" xfId="9079"/>
    <cellStyle name="T_Book1_Book1_Bao cao danh muc cac cong trinh tren dia ban huyen 4-2010" xfId="9080"/>
    <cellStyle name="T_Book1_Book1_Bao cao danh muc cac cong trinh tren dia ban huyen 4-2010 2" xfId="9081"/>
    <cellStyle name="T_Book1_Book1_Bieu chi tieu KH 2014 (Huy-04-11)" xfId="9082"/>
    <cellStyle name="T_Book1_Book1_Bieu chi tieu KH 2014 (Huy-04-11) 2" xfId="9083"/>
    <cellStyle name="T_Book1_Book1_BIEU KE HOACH  2015 (KTN 6.11 sua)" xfId="9084"/>
    <cellStyle name="T_Book1_Book1_bieu ke hoach dau thau" xfId="9085"/>
    <cellStyle name="T_Book1_Book1_bieu ke hoach dau thau 2" xfId="9086"/>
    <cellStyle name="T_Book1_Book1_bieu ke hoach dau thau 2 2" xfId="9087"/>
    <cellStyle name="T_Book1_Book1_bieu ke hoach dau thau 3" xfId="9088"/>
    <cellStyle name="T_Book1_Book1_bieu ke hoach dau thau truong mam non SKH" xfId="9089"/>
    <cellStyle name="T_Book1_Book1_bieu ke hoach dau thau truong mam non SKH 2" xfId="9090"/>
    <cellStyle name="T_Book1_Book1_bieu ke hoach dau thau truong mam non SKH 2 2" xfId="9091"/>
    <cellStyle name="T_Book1_Book1_bieu ke hoach dau thau truong mam non SKH 3" xfId="9092"/>
    <cellStyle name="T_Book1_Book1_bieu ke hoach dau thau truong mam non SKH_BIEU KE HOACH  2015 (KTN 6.11 sua)" xfId="9093"/>
    <cellStyle name="T_Book1_Book1_bieu ke hoach dau thau_BIEU KE HOACH  2015 (KTN 6.11 sua)" xfId="9094"/>
    <cellStyle name="T_Book1_Book1_bieu tong hop lai kh von 2011 gui phong TH-KTDN" xfId="9095"/>
    <cellStyle name="T_Book1_Book1_bieu tong hop lai kh von 2011 gui phong TH-KTDN 2" xfId="9096"/>
    <cellStyle name="T_Book1_Book1_bieu tong hop lai kh von 2011 gui phong TH-KTDN 3" xfId="9097"/>
    <cellStyle name="T_Book1_Book1_bieu tong hop lai kh von 2011 gui phong TH-KTDN_BIEU KE HOACH  2015 (KTN 6.11 sua)" xfId="9098"/>
    <cellStyle name="T_Book1_Book1_bieumau 1" xfId="9099"/>
    <cellStyle name="T_Book1_Book1_Book1" xfId="9100"/>
    <cellStyle name="T_Book1_Book1_Book1 2" xfId="9101"/>
    <cellStyle name="T_Book1_Book1_Book1 3" xfId="9102"/>
    <cellStyle name="T_Book1_Book1_Book1 4" xfId="9103"/>
    <cellStyle name="T_Book1_Book1_Book1_1" xfId="9104"/>
    <cellStyle name="T_Book1_Book1_Book1_1 2" xfId="9105"/>
    <cellStyle name="T_Book1_Book1_Book1_1 3" xfId="9106"/>
    <cellStyle name="T_Book1_Book1_Book1_1_BIEU KE HOACH  2015 (KTN 6.11 sua)" xfId="9107"/>
    <cellStyle name="T_Book1_Book1_Book1_2" xfId="9108"/>
    <cellStyle name="T_Book1_Book1_Book1_Bao cao 9 thang  XDCB" xfId="9109"/>
    <cellStyle name="T_Book1_Book1_Book1_Bao cao 9 thang  XDCB 2" xfId="9110"/>
    <cellStyle name="T_Book1_Book1_Book1_Bao cáo giai ngân 2012 (SKH thang 9)" xfId="9111"/>
    <cellStyle name="T_Book1_Book1_Book1_Bao cao phòng lao động phụ lục 3" xfId="9112"/>
    <cellStyle name="T_Book1_Book1_Book1_Bao cao phòng lao động phụ lục 3 2" xfId="9113"/>
    <cellStyle name="T_Book1_Book1_Book1_Book1" xfId="9114"/>
    <cellStyle name="T_Book1_Book1_Book1_Book1 2" xfId="9115"/>
    <cellStyle name="T_Book1_Book1_Book1_Book1 2 2" xfId="9116"/>
    <cellStyle name="T_Book1_Book1_Book1_Book1 3" xfId="9117"/>
    <cellStyle name="T_Book1_Book1_Book1_Book1_1" xfId="9118"/>
    <cellStyle name="T_Book1_Book1_Book1_Book1_BIEU KE HOACH  2015 (KTN 6.11 sua)" xfId="9119"/>
    <cellStyle name="T_Book1_Book1_Book1_dự toán 30a 2013" xfId="9120"/>
    <cellStyle name="T_Book1_Book1_Book1_Ke hoach 2010 (theo doi 11-8-2010)" xfId="9121"/>
    <cellStyle name="T_Book1_Book1_Book1_Ke hoach 2010 (theo doi 11-8-2010) 2" xfId="9122"/>
    <cellStyle name="T_Book1_Book1_Book1_Ke hoach 2010 (theo doi 11-8-2010) 3" xfId="9123"/>
    <cellStyle name="T_Book1_Book1_Book1_Ke hoach 2010 (theo doi 11-8-2010)_BIEU KE HOACH  2015 (KTN 6.11 sua)" xfId="9124"/>
    <cellStyle name="T_Book1_Book1_Book1_ke hoach dau thau 30-6-2010" xfId="9125"/>
    <cellStyle name="T_Book1_Book1_Book1_ke hoach dau thau 30-6-2010 2" xfId="9126"/>
    <cellStyle name="T_Book1_Book1_Book1_ke hoach dau thau 30-6-2010 3" xfId="9127"/>
    <cellStyle name="T_Book1_Book1_Book1_ke hoach dau thau 30-6-2010_BIEU KE HOACH  2015 (KTN 6.11 sua)" xfId="9128"/>
    <cellStyle name="T_Book1_Book1_Book1_Ra soat KH von 2011 (Huy-11-11-11)" xfId="9129"/>
    <cellStyle name="T_Book1_Book1_Book1_Ra soat KH von 2011 (Huy-11-11-11) 2" xfId="9130"/>
    <cellStyle name="T_Book1_Book1_Book1_Ra soat KH von 2011 (Huy-11-11-11) 2 2" xfId="9131"/>
    <cellStyle name="T_Book1_Book1_Book1_Ra soat KH von 2011 (Huy-11-11-11) 3" xfId="9132"/>
    <cellStyle name="T_Book1_Book1_Book1_Ra soat KH von 2011 (Huy-11-11-11)_BIEU KE HOACH  2015 (KTN 6.11 sua)" xfId="9133"/>
    <cellStyle name="T_Book1_Book1_Book1_TONG HOP HOAN THUE NAM 2011" xfId="9134"/>
    <cellStyle name="T_Book1_Book1_Book1_Viec Huy dang lam" xfId="9135"/>
    <cellStyle name="T_Book1_Book1_Book1_Viec Huy dang lam_CT 134" xfId="9136"/>
    <cellStyle name="T_Book1_Book1_cong bo gia VLXD thang 4" xfId="9137"/>
    <cellStyle name="T_Book1_Book1_cong bo gia VLXD thang 4 2" xfId="9138"/>
    <cellStyle name="T_Book1_Book1_cong bo gia VLXD thang 4 3" xfId="9139"/>
    <cellStyle name="T_Book1_Book1_cong bo gia VLXD thang 4_BIEU KE HOACH  2015 (KTN 6.11 sua)" xfId="9140"/>
    <cellStyle name="T_Book1_Book1_Copy of KH PHAN BO VON ĐỐI ỨNG NAM 2011 (30 TY phuong án gop WB)" xfId="9141"/>
    <cellStyle name="T_Book1_Book1_Copy of KH PHAN BO VON ĐỐI ỨNG NAM 2011 (30 TY phuong án gop WB) 2" xfId="9142"/>
    <cellStyle name="T_Book1_Book1_Copy of KH PHAN BO VON ĐỐI ỨNG NAM 2011 (30 TY phuong án gop WB) 3" xfId="9143"/>
    <cellStyle name="T_Book1_Book1_Copy of KH PHAN BO VON ĐỐI ỨNG NAM 2011 (30 TY phuong án gop WB)_BIEU KE HOACH  2015 (KTN 6.11 sua)" xfId="9144"/>
    <cellStyle name="T_Book1_Book1_dang vien mói" xfId="9145"/>
    <cellStyle name="T_Book1_Book1_dang vien mói 2" xfId="9146"/>
    <cellStyle name="T_Book1_Book1_Danh Mục KCM trinh BKH 2011 (BS 30A)" xfId="9147"/>
    <cellStyle name="T_Book1_Book1_Danh Mục KCM trinh BKH 2011 (BS 30A) 2" xfId="9148"/>
    <cellStyle name="T_Book1_Book1_DTTD chieng chan Tham lai 29-9-2009" xfId="9149"/>
    <cellStyle name="T_Book1_Book1_DTTD chieng chan Tham lai 29-9-2009 2" xfId="9150"/>
    <cellStyle name="T_Book1_Book1_DTTD chieng chan Tham lai 29-9-2009 3" xfId="9151"/>
    <cellStyle name="T_Book1_Book1_DTTD chieng chan Tham lai 29-9-2009_BIEU KE HOACH  2015 (KTN 6.11 sua)" xfId="9152"/>
    <cellStyle name="T_Book1_Book1_dự toán 30a 2013" xfId="9153"/>
    <cellStyle name="T_Book1_Book1_Du toan nuoc San Thang (GD2)" xfId="9154"/>
    <cellStyle name="T_Book1_Book1_Du toan nuoc San Thang (GD2) 2" xfId="9155"/>
    <cellStyle name="T_Book1_Book1_Du toan nuoc San Thang (GD2) 2 2" xfId="9156"/>
    <cellStyle name="T_Book1_Book1_Du toan nuoc San Thang (GD2) 3" xfId="9157"/>
    <cellStyle name="T_Book1_Book1_Du toan nuoc San Thang (GD2)_BIEU KE HOACH  2015 (KTN 6.11 sua)" xfId="9158"/>
    <cellStyle name="T_Book1_Book1_DuToan92009Luong650" xfId="9159"/>
    <cellStyle name="T_Book1_Book1_DuToan92009Luong650 2" xfId="9160"/>
    <cellStyle name="T_Book1_Book1_DuToan92009Luong650 2 2" xfId="9161"/>
    <cellStyle name="T_Book1_Book1_DuToan92009Luong650 3" xfId="9162"/>
    <cellStyle name="T_Book1_Book1_DuToan92009Luong650_BIEU KE HOACH  2015 (KTN 6.11 sua)" xfId="9163"/>
    <cellStyle name="T_Book1_Book1_HD TT1" xfId="9164"/>
    <cellStyle name="T_Book1_Book1_HD TT1 2" xfId="9165"/>
    <cellStyle name="T_Book1_Book1_HD TT1 2 2" xfId="9166"/>
    <cellStyle name="T_Book1_Book1_HD TT1 3" xfId="9167"/>
    <cellStyle name="T_Book1_Book1_HD TT1_BIEU KE HOACH  2015 (KTN 6.11 sua)" xfId="9168"/>
    <cellStyle name="T_Book1_Book1_Ke hoach 2010 ngay 14.4.10" xfId="9169"/>
    <cellStyle name="T_Book1_Book1_Ke hoach 2010 ngay 14.4.10 2" xfId="9170"/>
    <cellStyle name="T_Book1_Book1_Ke hoach 2010 ngay 14.4.10 2 2" xfId="9171"/>
    <cellStyle name="T_Book1_Book1_Ke hoach 2010 ngay 14.4.10 3" xfId="9172"/>
    <cellStyle name="T_Book1_Book1_Ke hoach 2010 ngay 14.4.10_BIEU KE HOACH  2015 (KTN 6.11 sua)" xfId="9173"/>
    <cellStyle name="T_Book1_Book1_ke hoach dau thau 30-6-2010" xfId="9174"/>
    <cellStyle name="T_Book1_Book1_ke hoach dau thau 30-6-2010 2" xfId="9175"/>
    <cellStyle name="T_Book1_Book1_ke hoach dau thau 30-6-2010 2 2" xfId="9176"/>
    <cellStyle name="T_Book1_Book1_ke hoach dau thau 30-6-2010 3" xfId="9177"/>
    <cellStyle name="T_Book1_Book1_ke hoach dau thau 30-6-2010_BIEU KE HOACH  2015 (KTN 6.11 sua)" xfId="9178"/>
    <cellStyle name="T_Book1_Book1_KH 2014" xfId="9179"/>
    <cellStyle name="T_Book1_Book1_KH Von 2012 gui BKH 1" xfId="9180"/>
    <cellStyle name="T_Book1_Book1_KH Von 2012 gui BKH 1 2" xfId="9181"/>
    <cellStyle name="T_Book1_Book1_KH Von 2012 gui BKH 1 3" xfId="9182"/>
    <cellStyle name="T_Book1_Book1_KH Von 2012 gui BKH 1_BIEU KE HOACH  2015 (KTN 6.11 sua)" xfId="9183"/>
    <cellStyle name="T_Book1_Book1_Nha lop hoc 8 P" xfId="9184"/>
    <cellStyle name="T_Book1_Book1_Nha lop hoc 8 P 2" xfId="9185"/>
    <cellStyle name="T_Book1_Book1_Nha lop hoc 8 P 2 2" xfId="9186"/>
    <cellStyle name="T_Book1_Book1_Nha lop hoc 8 P 3" xfId="9187"/>
    <cellStyle name="T_Book1_Book1_Nha lop hoc 8 P_BIEU KE HOACH  2015 (KTN 6.11 sua)" xfId="9188"/>
    <cellStyle name="T_Book1_Book1_Phan pha do" xfId="9189"/>
    <cellStyle name="T_Book1_Book1_Phan pha do 2" xfId="9190"/>
    <cellStyle name="T_Book1_Book1_QĐ 980" xfId="9191"/>
    <cellStyle name="T_Book1_Book1_QĐ 980 2" xfId="9192"/>
    <cellStyle name="T_Book1_Book1_QD ke hoach dau thau" xfId="9193"/>
    <cellStyle name="T_Book1_Book1_QD ke hoach dau thau 2" xfId="9194"/>
    <cellStyle name="T_Book1_Book1_QD ke hoach dau thau 2 2" xfId="9195"/>
    <cellStyle name="T_Book1_Book1_QD ke hoach dau thau 3" xfId="9196"/>
    <cellStyle name="T_Book1_Book1_QD ke hoach dau thau_BIEU KE HOACH  2015 (KTN 6.11 sua)" xfId="9197"/>
    <cellStyle name="T_Book1_Book1_Ra soat KH von 2011 (Huy-11-11-11)" xfId="9198"/>
    <cellStyle name="T_Book1_Book1_Ra soat KH von 2011 (Huy-11-11-11) 2" xfId="9199"/>
    <cellStyle name="T_Book1_Book1_Ra soat KH von 2011 (Huy-11-11-11) 2 2" xfId="9200"/>
    <cellStyle name="T_Book1_Book1_Ra soat KH von 2011 (Huy-11-11-11) 3" xfId="9201"/>
    <cellStyle name="T_Book1_Book1_Ra soat KH von 2011 (Huy-11-11-11)_BIEU KE HOACH  2015 (KTN 6.11 sua)" xfId="9202"/>
    <cellStyle name="T_Book1_Book1_Sheet2" xfId="9203"/>
    <cellStyle name="T_Book1_Book1_Sheet2 2" xfId="9204"/>
    <cellStyle name="T_Book1_Book1_Sheet2 2 2" xfId="9205"/>
    <cellStyle name="T_Book1_Book1_Sheet2 3" xfId="9206"/>
    <cellStyle name="T_Book1_Book1_Sheet2_BIEU KE HOACH  2015 (KTN 6.11 sua)" xfId="9207"/>
    <cellStyle name="T_Book1_Book1_TH danh muc 08-09 den ngay 30-8-09" xfId="9208"/>
    <cellStyle name="T_Book1_Book1_TH danh muc 08-09 den ngay 30-8-09 2" xfId="9209"/>
    <cellStyle name="T_Book1_Book1_tinh toan hoang ha" xfId="9210"/>
    <cellStyle name="T_Book1_Book1_tinh toan hoang ha 2" xfId="9211"/>
    <cellStyle name="T_Book1_Book1_tinh toan hoang ha 2 2" xfId="9212"/>
    <cellStyle name="T_Book1_Book1_tinh toan hoang ha 3" xfId="9213"/>
    <cellStyle name="T_Book1_Book1_tinh toan hoang ha_BIEU KE HOACH  2015 (KTN 6.11 sua)" xfId="9214"/>
    <cellStyle name="T_Book1_Book1_Tong von ĐTPT" xfId="9215"/>
    <cellStyle name="T_Book1_Book1_Tong von ĐTPT 2" xfId="9216"/>
    <cellStyle name="T_Book1_Book1_Tong von ĐTPT 2 2" xfId="9217"/>
    <cellStyle name="T_Book1_Book1_Tong von ĐTPT 3" xfId="9218"/>
    <cellStyle name="T_Book1_Book1_Tong von ĐTPT_BIEU KE HOACH  2015 (KTN 6.11 sua)" xfId="9219"/>
    <cellStyle name="T_Book1_Book1_Viec Huy dang lam" xfId="9220"/>
    <cellStyle name="T_Book1_Book1_Viec Huy dang lam_CT 134" xfId="9221"/>
    <cellStyle name="T_Book1_Book2" xfId="9222"/>
    <cellStyle name="T_Book1_Can ho 2p phai goc 0.5" xfId="9223"/>
    <cellStyle name="T_Book1_Can ho 2p phai goc 0.5 2" xfId="9224"/>
    <cellStyle name="T_Book1_Can ho 2p phai goc 0.5 2 2" xfId="9225"/>
    <cellStyle name="T_Book1_Can ho 2p phai goc 0.5 3" xfId="9226"/>
    <cellStyle name="T_Book1_Can ho 2p phai goc 0.5_BIEU KE HOACH  2015 (KTN 6.11 sua)" xfId="9227"/>
    <cellStyle name="T_Book1_Chi tieu KH nam 2009" xfId="9228"/>
    <cellStyle name="T_Book1_Chi tieu KH nam 2009 2" xfId="9229"/>
    <cellStyle name="T_Book1_Chi tieu KH nam 2009 2 2" xfId="9230"/>
    <cellStyle name="T_Book1_Chi tieu KH nam 2009 3" xfId="9231"/>
    <cellStyle name="T_Book1_Chi tieu KH nam 2009_BIEU KE HOACH  2015 (KTN 6.11 sua)" xfId="9232"/>
    <cellStyle name="T_Book1_cong bo gia VLXD thang 4" xfId="9233"/>
    <cellStyle name="T_Book1_cong bo gia VLXD thang 4 2" xfId="9234"/>
    <cellStyle name="T_Book1_cong bo gia VLXD thang 4 3" xfId="9235"/>
    <cellStyle name="T_Book1_cong bo gia VLXD thang 4_BIEU KE HOACH  2015 (KTN 6.11 sua)" xfId="9236"/>
    <cellStyle name="T_Book1_Cong trinh co y kien LD_Dang_NN_2011-Tay nguyen-9-10" xfId="9237"/>
    <cellStyle name="T_Book1_Copy of Biểu BC điều chỉnh chỉ tiêu NN các huyện chia tách 404 ngay 23.5" xfId="9238"/>
    <cellStyle name="T_Book1_CPK" xfId="9239"/>
    <cellStyle name="T_Book1_CPK 2" xfId="9240"/>
    <cellStyle name="T_Book1_CPK 3" xfId="9241"/>
    <cellStyle name="T_Book1_CPK_Bieu chi tieu KH 2014 (Huy-04-11)" xfId="9242"/>
    <cellStyle name="T_Book1_CPK_bieu ke hoach dau thau" xfId="9243"/>
    <cellStyle name="T_Book1_CPK_bieu ke hoach dau thau 2" xfId="9244"/>
    <cellStyle name="T_Book1_CPK_bieu ke hoach dau thau truong mam non SKH" xfId="9245"/>
    <cellStyle name="T_Book1_CPK_bieu ke hoach dau thau truong mam non SKH 2" xfId="9246"/>
    <cellStyle name="T_Book1_CPK_bieu tong hop lai kh von 2011 gui phong TH-KTDN" xfId="9247"/>
    <cellStyle name="T_Book1_CPK_bieu tong hop lai kh von 2011 gui phong TH-KTDN 2" xfId="9248"/>
    <cellStyle name="T_Book1_CPK_Book1" xfId="9249"/>
    <cellStyle name="T_Book1_CPK_Book1 2" xfId="9250"/>
    <cellStyle name="T_Book1_CPK_Book1_Ke hoach 2010 (theo doi 11-8-2010)" xfId="9251"/>
    <cellStyle name="T_Book1_CPK_Book1_Ke hoach 2010 (theo doi 11-8-2010) 2" xfId="9252"/>
    <cellStyle name="T_Book1_CPK_Book1_ke hoach dau thau 30-6-2010" xfId="9253"/>
    <cellStyle name="T_Book1_CPK_Book1_ke hoach dau thau 30-6-2010 2" xfId="9254"/>
    <cellStyle name="T_Book1_CPK_Copy of KH PHAN BO VON ĐỐI ỨNG NAM 2011 (30 TY phuong án gop WB)" xfId="9255"/>
    <cellStyle name="T_Book1_CPK_Copy of KH PHAN BO VON ĐỐI ỨNG NAM 2011 (30 TY phuong án gop WB) 2" xfId="9256"/>
    <cellStyle name="T_Book1_CPK_DTTD chieng chan Tham lai 29-9-2009" xfId="9257"/>
    <cellStyle name="T_Book1_CPK_DTTD chieng chan Tham lai 29-9-2009 2" xfId="9258"/>
    <cellStyle name="T_Book1_CPK_dự toán 30a 2013" xfId="9259"/>
    <cellStyle name="T_Book1_CPK_Du toan nuoc San Thang (GD2)" xfId="9260"/>
    <cellStyle name="T_Book1_CPK_Du toan nuoc San Thang (GD2) 2" xfId="9261"/>
    <cellStyle name="T_Book1_CPK_Ke hoach 2010 (theo doi 11-8-2010)" xfId="9262"/>
    <cellStyle name="T_Book1_CPK_Ke hoach 2010 (theo doi 11-8-2010) 2" xfId="9263"/>
    <cellStyle name="T_Book1_CPK_ke hoach dau thau 30-6-2010" xfId="9264"/>
    <cellStyle name="T_Book1_CPK_ke hoach dau thau 30-6-2010 2" xfId="9265"/>
    <cellStyle name="T_Book1_CPK_KH Von 2012 gui BKH 1" xfId="9266"/>
    <cellStyle name="T_Book1_CPK_KH Von 2012 gui BKH 1 2" xfId="9267"/>
    <cellStyle name="T_Book1_CPK_QD ke hoach dau thau" xfId="9268"/>
    <cellStyle name="T_Book1_CPK_QD ke hoach dau thau 2" xfId="9269"/>
    <cellStyle name="T_Book1_CPK_Ra soat KH von 2011 (Huy-11-11-11)" xfId="9270"/>
    <cellStyle name="T_Book1_CPK_Ra soat KH von 2011 (Huy-11-11-11) 2" xfId="9271"/>
    <cellStyle name="T_Book1_CPK_tinh toan hoang ha" xfId="9272"/>
    <cellStyle name="T_Book1_CPK_tinh toan hoang ha 2" xfId="9273"/>
    <cellStyle name="T_Book1_CPK_Tong von ĐTPT" xfId="9274"/>
    <cellStyle name="T_Book1_CPK_Tong von ĐTPT 2" xfId="9275"/>
    <cellStyle name="T_Book1_CPK_Viec Huy dang lam" xfId="9276"/>
    <cellStyle name="T_Book1_dang vien mói" xfId="9277"/>
    <cellStyle name="T_Book1_dang vien mói 2" xfId="9278"/>
    <cellStyle name="T_Book1_Danh Mục KCM trinh BKH 2011 (BS 30A)" xfId="9279"/>
    <cellStyle name="T_Book1_Danh Mục KCM trinh BKH 2011 (BS 30A) 2" xfId="9280"/>
    <cellStyle name="T_Book1_Danh Sach ho ngheo" xfId="9281"/>
    <cellStyle name="T_Book1_DS cac chau thieu nhi. trung tam" xfId="9282"/>
    <cellStyle name="T_Book1_DT 1751 Muong Khoa" xfId="9283"/>
    <cellStyle name="T_Book1_DT 1751 Muong Khoa 2" xfId="9284"/>
    <cellStyle name="T_Book1_DT 1751 Muong Khoa 2 2" xfId="9285"/>
    <cellStyle name="T_Book1_DT 1751 Muong Khoa 3" xfId="9286"/>
    <cellStyle name="T_Book1_DT 1751 Muong Khoa_BIEU KE HOACH  2015 (KTN 6.11 sua)" xfId="9287"/>
    <cellStyle name="T_Book1_DT Nam vai" xfId="9288"/>
    <cellStyle name="T_Book1_DT Nam vai 2" xfId="9289"/>
    <cellStyle name="T_Book1_DT Nam vai 2 2" xfId="9290"/>
    <cellStyle name="T_Book1_DT Nam vai 3" xfId="9291"/>
    <cellStyle name="T_Book1_DT Nam vai_BIEU KE HOACH  2015 (KTN 6.11 sua)" xfId="9292"/>
    <cellStyle name="T_Book1_DT Nam vai_bieu ke hoach dau thau" xfId="9293"/>
    <cellStyle name="T_Book1_DT Nam vai_bieu ke hoach dau thau 2" xfId="9294"/>
    <cellStyle name="T_Book1_DT Nam vai_bieu ke hoach dau thau 2 2" xfId="9295"/>
    <cellStyle name="T_Book1_DT Nam vai_bieu ke hoach dau thau 3" xfId="9296"/>
    <cellStyle name="T_Book1_DT Nam vai_bieu ke hoach dau thau truong mam non SKH" xfId="9297"/>
    <cellStyle name="T_Book1_DT Nam vai_bieu ke hoach dau thau truong mam non SKH 2" xfId="9298"/>
    <cellStyle name="T_Book1_DT Nam vai_bieu ke hoach dau thau truong mam non SKH 2 2" xfId="9299"/>
    <cellStyle name="T_Book1_DT Nam vai_bieu ke hoach dau thau truong mam non SKH 3" xfId="9300"/>
    <cellStyle name="T_Book1_DT Nam vai_bieu ke hoach dau thau truong mam non SKH_BIEU KE HOACH  2015 (KTN 6.11 sua)" xfId="9301"/>
    <cellStyle name="T_Book1_DT Nam vai_bieu ke hoach dau thau_BIEU KE HOACH  2015 (KTN 6.11 sua)" xfId="9302"/>
    <cellStyle name="T_Book1_DT Nam vai_Book1" xfId="9303"/>
    <cellStyle name="T_Book1_DT Nam vai_Book1 2" xfId="9304"/>
    <cellStyle name="T_Book1_DT Nam vai_Book1 2 2" xfId="9305"/>
    <cellStyle name="T_Book1_DT Nam vai_Book1 3" xfId="9306"/>
    <cellStyle name="T_Book1_DT Nam vai_Book1_BIEU KE HOACH  2015 (KTN 6.11 sua)" xfId="9307"/>
    <cellStyle name="T_Book1_DT Nam vai_DTTD chieng chan Tham lai 29-9-2009" xfId="9308"/>
    <cellStyle name="T_Book1_DT Nam vai_DTTD chieng chan Tham lai 29-9-2009 2" xfId="9309"/>
    <cellStyle name="T_Book1_DT Nam vai_DTTD chieng chan Tham lai 29-9-2009 2 2" xfId="9310"/>
    <cellStyle name="T_Book1_DT Nam vai_DTTD chieng chan Tham lai 29-9-2009 3" xfId="9311"/>
    <cellStyle name="T_Book1_DT Nam vai_DTTD chieng chan Tham lai 29-9-2009_BIEU KE HOACH  2015 (KTN 6.11 sua)" xfId="9312"/>
    <cellStyle name="T_Book1_DT Nam vai_Ke hoach 2010 (theo doi 11-8-2010)" xfId="9313"/>
    <cellStyle name="T_Book1_DT Nam vai_Ke hoach 2010 (theo doi 11-8-2010) 2" xfId="9314"/>
    <cellStyle name="T_Book1_DT Nam vai_Ke hoach 2010 (theo doi 11-8-2010) 2 2" xfId="9315"/>
    <cellStyle name="T_Book1_DT Nam vai_Ke hoach 2010 (theo doi 11-8-2010) 3" xfId="9316"/>
    <cellStyle name="T_Book1_DT Nam vai_Ke hoach 2010 (theo doi 11-8-2010)_BIEU KE HOACH  2015 (KTN 6.11 sua)" xfId="9317"/>
    <cellStyle name="T_Book1_DT Nam vai_ke hoach dau thau 30-6-2010" xfId="9318"/>
    <cellStyle name="T_Book1_DT Nam vai_ke hoach dau thau 30-6-2010 2" xfId="9319"/>
    <cellStyle name="T_Book1_DT Nam vai_ke hoach dau thau 30-6-2010 2 2" xfId="9320"/>
    <cellStyle name="T_Book1_DT Nam vai_ke hoach dau thau 30-6-2010 3" xfId="9321"/>
    <cellStyle name="T_Book1_DT Nam vai_ke hoach dau thau 30-6-2010_BIEU KE HOACH  2015 (KTN 6.11 sua)" xfId="9322"/>
    <cellStyle name="T_Book1_DT Nam vai_QD ke hoach dau thau" xfId="9323"/>
    <cellStyle name="T_Book1_DT Nam vai_QD ke hoach dau thau 2" xfId="9324"/>
    <cellStyle name="T_Book1_DT Nam vai_QD ke hoach dau thau 2 2" xfId="9325"/>
    <cellStyle name="T_Book1_DT Nam vai_QD ke hoach dau thau 3" xfId="9326"/>
    <cellStyle name="T_Book1_DT Nam vai_QD ke hoach dau thau_BIEU KE HOACH  2015 (KTN 6.11 sua)" xfId="9327"/>
    <cellStyle name="T_Book1_DT Nam vai_tinh toan hoang ha" xfId="9328"/>
    <cellStyle name="T_Book1_DT Nam vai_tinh toan hoang ha 2" xfId="9329"/>
    <cellStyle name="T_Book1_DT Nam vai_tinh toan hoang ha 2 2" xfId="9330"/>
    <cellStyle name="T_Book1_DT Nam vai_tinh toan hoang ha 3" xfId="9331"/>
    <cellStyle name="T_Book1_DT Nam vai_tinh toan hoang ha_BIEU KE HOACH  2015 (KTN 6.11 sua)" xfId="9332"/>
    <cellStyle name="T_Book1_DT Nha Da nang" xfId="9333"/>
    <cellStyle name="T_Book1_DT Nha Da nang 2" xfId="9334"/>
    <cellStyle name="T_Book1_DT Nha Da nang 2 2" xfId="9335"/>
    <cellStyle name="T_Book1_DT Nha Da nang 3" xfId="9336"/>
    <cellStyle name="T_Book1_DT Nha Da nang_BIEU KE HOACH  2015 (KTN 6.11 sua)" xfId="9337"/>
    <cellStyle name="T_Book1_DT NHA KHACH -12" xfId="9338"/>
    <cellStyle name="T_Book1_DT NHA KHACH -12 2" xfId="9339"/>
    <cellStyle name="T_Book1_DT NHA KHACH -12 3" xfId="9340"/>
    <cellStyle name="T_Book1_DT NHA KHACH -12_BIEU KE HOACH  2015 (KTN 6.11 sua)" xfId="9341"/>
    <cellStyle name="T_Book1_DT tieu hoc diem TDC ban Cho 28-02-09" xfId="9342"/>
    <cellStyle name="T_Book1_DT tieu hoc diem TDC ban Cho 28-02-09 2" xfId="9343"/>
    <cellStyle name="T_Book1_DT tieu hoc diem TDC ban Cho 28-02-09 3" xfId="9344"/>
    <cellStyle name="T_Book1_DT tieu hoc diem TDC ban Cho 28-02-09_BIEU KE HOACH  2015 (KTN 6.11 sua)" xfId="9345"/>
    <cellStyle name="T_Book1_DTTD chieng chan Tham lai 29-9-2009" xfId="9346"/>
    <cellStyle name="T_Book1_DTTD chieng chan Tham lai 29-9-2009 2" xfId="9347"/>
    <cellStyle name="T_Book1_DTTD chieng chan Tham lai 29-9-2009 3" xfId="9348"/>
    <cellStyle name="T_Book1_DTTD chieng chan Tham lai 29-9-2009_BIEU KE HOACH  2015 (KTN 6.11 sua)" xfId="9349"/>
    <cellStyle name="T_Book1_Du an khoi cong moi nam 2010" xfId="9350"/>
    <cellStyle name="T_Book1_Du an khoi cong moi nam 2010 2" xfId="9351"/>
    <cellStyle name="T_Book1_Du an khoi cong moi nam 2010 3" xfId="9352"/>
    <cellStyle name="T_Book1_Du an khoi cong moi nam 2010_CT 134" xfId="9353"/>
    <cellStyle name="T_Book1_DU THAO BCKT LChâu" xfId="9354"/>
    <cellStyle name="T_Book1_Du toan" xfId="9355"/>
    <cellStyle name="T_Book1_Du toan 2" xfId="9356"/>
    <cellStyle name="T_Book1_Du toan 2 2" xfId="9357"/>
    <cellStyle name="T_Book1_Du toan 3" xfId="9358"/>
    <cellStyle name="T_Book1_dự toán 30a 2013" xfId="9359"/>
    <cellStyle name="T_Book1_DU TOAN ban mui" xfId="9360"/>
    <cellStyle name="T_Book1_DU TOAN ban mui 2" xfId="9361"/>
    <cellStyle name="T_Book1_DU TOAN ban mui 3" xfId="9362"/>
    <cellStyle name="T_Book1_DU TOAN ban mui_BIEU KE HOACH  2015 (KTN 6.11 sua)" xfId="9363"/>
    <cellStyle name="T_Book1_Du toan nuoc San Thang (GD2)" xfId="9364"/>
    <cellStyle name="T_Book1_Du toan nuoc San Thang (GD2) 2" xfId="9365"/>
    <cellStyle name="T_Book1_Du toan nuoc San Thang (GD2) 3" xfId="9366"/>
    <cellStyle name="T_Book1_Du toan nuoc San Thang (GD2)_BIEU KE HOACH  2015 (KTN 6.11 sua)" xfId="9367"/>
    <cellStyle name="T_Book1_Du toan_BIEU KE HOACH  2015 (KTN 6.11 sua)" xfId="9368"/>
    <cellStyle name="T_Book1_DuToan92009Luong650" xfId="9369"/>
    <cellStyle name="T_Book1_DuToan92009Luong650 2" xfId="9370"/>
    <cellStyle name="T_Book1_DuToan92009Luong650 3" xfId="9371"/>
    <cellStyle name="T_Book1_DuToan92009Luong650_CT 134" xfId="9372"/>
    <cellStyle name="T_Book1_dutoanthuyloinamha" xfId="9373"/>
    <cellStyle name="T_Book1_dutoanthuyloinamha 2" xfId="9374"/>
    <cellStyle name="T_Book1_dutoanthuyloinamha 3" xfId="9375"/>
    <cellStyle name="T_Book1_dutoanthuyloinamha_BIEU KE HOACH  2015 (KTN 6.11 sua)" xfId="9376"/>
    <cellStyle name="T_Book1_Gui Phai TTra TRUONG PTTH Ka Lang Hieu bo+Phu 17-8-09-" xfId="9377"/>
    <cellStyle name="T_Book1_Gui Phai TTra TRUONG PTTH Ka Lang Hieu bo+Phu 17-8-09- 2" xfId="9378"/>
    <cellStyle name="T_Book1_GVL" xfId="9379"/>
    <cellStyle name="T_Book1_GVL 2" xfId="9380"/>
    <cellStyle name="T_Book1_GVL 3" xfId="9381"/>
    <cellStyle name="T_Book1_GVL_BIEU KE HOACH  2015 (KTN 6.11 sua)" xfId="9382"/>
    <cellStyle name="T_Book1_Hang Tom goi9 9-07(Cau 12 sua)" xfId="9383"/>
    <cellStyle name="T_Book1_Hang Tom goi9 9-07(Cau 12 sua) 2" xfId="9384"/>
    <cellStyle name="T_Book1_HD TT1" xfId="9385"/>
    <cellStyle name="T_Book1_HD TT1 2" xfId="9386"/>
    <cellStyle name="T_Book1_HD TT1 2 2" xfId="9387"/>
    <cellStyle name="T_Book1_HD TT1 3" xfId="9388"/>
    <cellStyle name="T_Book1_HD TT1_BIEU KE HOACH  2015 (KTN 6.11 sua)" xfId="9389"/>
    <cellStyle name="T_Book1_hothamdinh" xfId="9390"/>
    <cellStyle name="T_Book1_hothamdinh 2" xfId="9391"/>
    <cellStyle name="T_Book1_Ke hoach 2010 ngay 14.4.10" xfId="9392"/>
    <cellStyle name="T_Book1_Ke hoach 2010 ngay 14.4.10 2" xfId="9393"/>
    <cellStyle name="T_Book1_Ke hoach 2010 ngay 14.4.10 2 2" xfId="9394"/>
    <cellStyle name="T_Book1_Ke hoach 2010 ngay 14.4.10 3" xfId="9395"/>
    <cellStyle name="T_Book1_Ke hoach 2010 ngay 14.4.10_BIEU KE HOACH  2015 (KTN 6.11 sua)" xfId="9396"/>
    <cellStyle name="T_Book1_ke hoach dau thau 30-6-2010" xfId="9397"/>
    <cellStyle name="T_Book1_ke hoach dau thau 30-6-2010 2" xfId="9398"/>
    <cellStyle name="T_Book1_ke hoach dau thau 30-6-2010 2 2" xfId="9399"/>
    <cellStyle name="T_Book1_ke hoach dau thau 30-6-2010 3" xfId="9400"/>
    <cellStyle name="T_Book1_ke hoach dau thau 30-6-2010_BIEU KE HOACH  2015 (KTN 6.11 sua)" xfId="9401"/>
    <cellStyle name="T_Book1_Ke hoạch thuc hien goi thau" xfId="9402"/>
    <cellStyle name="T_Book1_Ke khai di Thanh Hoa" xfId="9403"/>
    <cellStyle name="T_Book1_Ket du ung NS" xfId="9404"/>
    <cellStyle name="T_Book1_Ket du ung NS 2" xfId="9405"/>
    <cellStyle name="T_Book1_Ket du ung NS 3" xfId="9406"/>
    <cellStyle name="T_Book1_Ket du ung NS_BIEU KE HOACH  2015 (KTN 6.11 sua)" xfId="9407"/>
    <cellStyle name="T_Book1_Ket qua phan bo von nam 2008" xfId="9408"/>
    <cellStyle name="T_Book1_Ket qua phan bo von nam 2008 2" xfId="9409"/>
    <cellStyle name="T_Book1_Ket qua phan bo von nam 2008 3" xfId="9410"/>
    <cellStyle name="T_Book1_Ket qua phan bo von nam 2008_CT 134" xfId="9411"/>
    <cellStyle name="T_Book1_KH XDCB_2008 lan 2 sua ngay 10-11" xfId="9412"/>
    <cellStyle name="T_Book1_KH XDCB_2008 lan 2 sua ngay 10-11 2" xfId="9413"/>
    <cellStyle name="T_Book1_KH XDCB_2008 lan 2 sua ngay 10-11 3" xfId="9414"/>
    <cellStyle name="T_Book1_KH XDCB_2008 lan 2 sua ngay 10-11_CT 134" xfId="9415"/>
    <cellStyle name="T_Book1_Khoi luong chinh Hang Tom" xfId="9416"/>
    <cellStyle name="T_Book1_Khoi luong chinh Hang Tom 2" xfId="9417"/>
    <cellStyle name="T_Book1_Luy ke von ung nam 2011 -Thoa gui ngay 12-8-2012" xfId="9418"/>
    <cellStyle name="T_Book1_Nha lop hoc 8 P" xfId="9419"/>
    <cellStyle name="T_Book1_Nha lop hoc 8 P 2" xfId="9420"/>
    <cellStyle name="T_Book1_Nha lop hoc 8 P 2 2" xfId="9421"/>
    <cellStyle name="T_Book1_Nha lop hoc 8 P 3" xfId="9422"/>
    <cellStyle name="T_Book1_Nha lop hoc 8 P_BIEU KE HOACH  2015 (KTN 6.11 sua)" xfId="9423"/>
    <cellStyle name="T_Book1_nha van hoa25-4" xfId="9424"/>
    <cellStyle name="T_Book1_nha van hoa25-4 2" xfId="9425"/>
    <cellStyle name="T_Book1_nha van hoa25-4 3" xfId="9426"/>
    <cellStyle name="T_Book1_nha van hoa25-4_BIEU KE HOACH  2015 (KTN 6.11 sua)" xfId="9427"/>
    <cellStyle name="T_Book1_Nhu cau von ung truoc 2011 Tha h Hoa + Nge An gui TW" xfId="9428"/>
    <cellStyle name="T_Book1_Nhu cau von ung truoc 2011 Tha h Hoa + Nge An gui TW 2" xfId="9429"/>
    <cellStyle name="T_Book1_Nhu cau von ung truoc 2011 Tha h Hoa + Nge An gui TW 2 2" xfId="9430"/>
    <cellStyle name="T_Book1_Nhu cau von ung truoc 2011 Tha h Hoa + Nge An gui TW 3" xfId="9431"/>
    <cellStyle name="T_Book1_Nhu cau von ung truoc 2011 Tha h Hoa + Nge An gui TW_BIEU KE HOACH  2015 (KTN 6.11 sua)" xfId="9432"/>
    <cellStyle name="T_Book1_Phan pha do" xfId="9433"/>
    <cellStyle name="T_Book1_Phan pha do 2" xfId="9434"/>
    <cellStyle name="T_Book1_phu luc tong ket tinh hinh TH giai doan 03-10 (ngay 30)" xfId="9435"/>
    <cellStyle name="T_Book1_QĐ 980" xfId="9436"/>
    <cellStyle name="T_Book1_QĐ 980 2" xfId="9437"/>
    <cellStyle name="T_Book1_QD ke hoach dau thau" xfId="9438"/>
    <cellStyle name="T_Book1_QD ke hoach dau thau 2" xfId="9439"/>
    <cellStyle name="T_Book1_QD ke hoach dau thau 2 2" xfId="9440"/>
    <cellStyle name="T_Book1_QD ke hoach dau thau 3" xfId="9441"/>
    <cellStyle name="T_Book1_QD ke hoach dau thau_BIEU KE HOACH  2015 (KTN 6.11 sua)" xfId="9442"/>
    <cellStyle name="T_Book1_Ra soat KH von 2011 (Huy-11-11-11)" xfId="9443"/>
    <cellStyle name="T_Book1_Ra soat KH von 2011 (Huy-11-11-11) 2" xfId="9444"/>
    <cellStyle name="T_Book1_Ra soat KH von 2011 (Huy-11-11-11) 3" xfId="9445"/>
    <cellStyle name="T_Book1_Ra soat KH von 2011 (Huy-11-11-11)_BIEU KE HOACH  2015 (KTN 6.11 sua)" xfId="9446"/>
    <cellStyle name="T_Book1_Sheet2" xfId="9447"/>
    <cellStyle name="T_Book1_Sheet2 2" xfId="9448"/>
    <cellStyle name="T_Book1_Sheet2 2 2" xfId="9449"/>
    <cellStyle name="T_Book1_Sheet2 3" xfId="9450"/>
    <cellStyle name="T_Book1_Sheet2_BIEU KE HOACH  2015 (KTN 6.11 sua)" xfId="9451"/>
    <cellStyle name="T_Book1_TH danh muc 08-09 den ngay 30-8-09" xfId="9452"/>
    <cellStyle name="T_Book1_TH danh muc 08-09 den ngay 30-8-09 2" xfId="9453"/>
    <cellStyle name="T_Book1_TH ung tren 70%-Ra soat phap ly-8-6 (dung de chuyen vao vu TH)" xfId="9454"/>
    <cellStyle name="T_Book1_TH ung tren 70%-Ra soat phap ly-8-6 (dung de chuyen vao vu TH) 2" xfId="9455"/>
    <cellStyle name="T_Book1_TH ung tren 70%-Ra soat phap ly-8-6 (dung de chuyen vao vu TH) 2 2" xfId="9456"/>
    <cellStyle name="T_Book1_TH ung tren 70%-Ra soat phap ly-8-6 (dung de chuyen vao vu TH) 3" xfId="9457"/>
    <cellStyle name="T_Book1_TH ung tren 70%-Ra soat phap ly-8-6 (dung de chuyen vao vu TH)_BIEU KE HOACH  2015 (KTN 6.11 sua)" xfId="9458"/>
    <cellStyle name="T_Book1_TH ung tren 70%-Ra soat phap ly-8-6 (dung de chuyen vao vu TH)_CT 134" xfId="9459"/>
    <cellStyle name="T_Book1_TH y kien LD_KH 2010 Ca Nuoc 22-9-2011-Gui ca Vu" xfId="9460"/>
    <cellStyle name="T_Book1_THAU CAT" xfId="9461"/>
    <cellStyle name="T_Book1_THAU CAT 2" xfId="9462"/>
    <cellStyle name="T_Book1_THAU CAT 3" xfId="9463"/>
    <cellStyle name="T_Book1_THAU CAT_BIEU KE HOACH  2015 (KTN 6.11 sua)" xfId="9464"/>
    <cellStyle name="T_Book1_Thiet bi" xfId="9465"/>
    <cellStyle name="T_Book1_Thiet bi 2" xfId="9466"/>
    <cellStyle name="T_Book1_Thiet bi 3" xfId="9467"/>
    <cellStyle name="T_Book1_Thiet bi_Bieu chi tieu KH 2014 (Huy-04-11)" xfId="9468"/>
    <cellStyle name="T_Book1_Thiet bi_bieu ke hoach dau thau" xfId="9469"/>
    <cellStyle name="T_Book1_Thiet bi_bieu ke hoach dau thau 2" xfId="9470"/>
    <cellStyle name="T_Book1_Thiet bi_bieu ke hoach dau thau truong mam non SKH" xfId="9471"/>
    <cellStyle name="T_Book1_Thiet bi_bieu ke hoach dau thau truong mam non SKH 2" xfId="9472"/>
    <cellStyle name="T_Book1_Thiet bi_bieu tong hop lai kh von 2011 gui phong TH-KTDN" xfId="9473"/>
    <cellStyle name="T_Book1_Thiet bi_bieu tong hop lai kh von 2011 gui phong TH-KTDN 2" xfId="9474"/>
    <cellStyle name="T_Book1_Thiet bi_Book1" xfId="9475"/>
    <cellStyle name="T_Book1_Thiet bi_Book1 2" xfId="9476"/>
    <cellStyle name="T_Book1_Thiet bi_Book1_Ke hoach 2010 (theo doi 11-8-2010)" xfId="9477"/>
    <cellStyle name="T_Book1_Thiet bi_Book1_Ke hoach 2010 (theo doi 11-8-2010) 2" xfId="9478"/>
    <cellStyle name="T_Book1_Thiet bi_Book1_ke hoach dau thau 30-6-2010" xfId="9479"/>
    <cellStyle name="T_Book1_Thiet bi_Book1_ke hoach dau thau 30-6-2010 2" xfId="9480"/>
    <cellStyle name="T_Book1_Thiet bi_Copy of KH PHAN BO VON ĐỐI ỨNG NAM 2011 (30 TY phuong án gop WB)" xfId="9481"/>
    <cellStyle name="T_Book1_Thiet bi_Copy of KH PHAN BO VON ĐỐI ỨNG NAM 2011 (30 TY phuong án gop WB) 2" xfId="9482"/>
    <cellStyle name="T_Book1_Thiet bi_DTTD chieng chan Tham lai 29-9-2009" xfId="9483"/>
    <cellStyle name="T_Book1_Thiet bi_DTTD chieng chan Tham lai 29-9-2009 2" xfId="9484"/>
    <cellStyle name="T_Book1_Thiet bi_dự toán 30a 2013" xfId="9485"/>
    <cellStyle name="T_Book1_Thiet bi_Du toan nuoc San Thang (GD2)" xfId="9486"/>
    <cellStyle name="T_Book1_Thiet bi_Du toan nuoc San Thang (GD2) 2" xfId="9487"/>
    <cellStyle name="T_Book1_Thiet bi_Ke hoach 2010 (theo doi 11-8-2010)" xfId="9488"/>
    <cellStyle name="T_Book1_Thiet bi_Ke hoach 2010 (theo doi 11-8-2010) 2" xfId="9489"/>
    <cellStyle name="T_Book1_Thiet bi_ke hoach dau thau 30-6-2010" xfId="9490"/>
    <cellStyle name="T_Book1_Thiet bi_ke hoach dau thau 30-6-2010 2" xfId="9491"/>
    <cellStyle name="T_Book1_Thiet bi_KH Von 2012 gui BKH 1" xfId="9492"/>
    <cellStyle name="T_Book1_Thiet bi_KH Von 2012 gui BKH 1 2" xfId="9493"/>
    <cellStyle name="T_Book1_Thiet bi_QD ke hoach dau thau" xfId="9494"/>
    <cellStyle name="T_Book1_Thiet bi_QD ke hoach dau thau 2" xfId="9495"/>
    <cellStyle name="T_Book1_Thiet bi_Ra soat KH von 2011 (Huy-11-11-11)" xfId="9496"/>
    <cellStyle name="T_Book1_Thiet bi_Ra soat KH von 2011 (Huy-11-11-11) 2" xfId="9497"/>
    <cellStyle name="T_Book1_Thiet bi_tinh toan hoang ha" xfId="9498"/>
    <cellStyle name="T_Book1_Thiet bi_tinh toan hoang ha 2" xfId="9499"/>
    <cellStyle name="T_Book1_Thiet bi_Tong von ĐTPT" xfId="9500"/>
    <cellStyle name="T_Book1_Thiet bi_Tong von ĐTPT 2" xfId="9501"/>
    <cellStyle name="T_Book1_Thiet bi_Viec Huy dang lam" xfId="9502"/>
    <cellStyle name="T_Book1_Thuc hien du an 06-10 ngay 18_9" xfId="9503"/>
    <cellStyle name="T_Book1_Thuc hien du an 06-10 ngay 18_9 2" xfId="9504"/>
    <cellStyle name="T_Book1_Thuc hien du an 06-10 ngay 18_9 3" xfId="9505"/>
    <cellStyle name="T_Book1_Thuc hien du an 06-10 ngay 18_9_BIEU KE HOACH  2015 (KTN 6.11 sua)" xfId="9506"/>
    <cellStyle name="T_Book1_tien luong" xfId="9507"/>
    <cellStyle name="T_Book1_tien luong 2" xfId="9508"/>
    <cellStyle name="T_Book1_Tien luong chuan 01" xfId="9509"/>
    <cellStyle name="T_Book1_Tien luong chuan 01 2" xfId="9510"/>
    <cellStyle name="T_Book1_Tienluong" xfId="9511"/>
    <cellStyle name="T_Book1_Tienluong 2" xfId="9512"/>
    <cellStyle name="T_Book1_Tienluong 3" xfId="9513"/>
    <cellStyle name="T_Book1_Tienluong_BIEU KE HOACH  2015 (KTN 6.11 sua)" xfId="9514"/>
    <cellStyle name="T_Book1_tinh toan hoang ha" xfId="9515"/>
    <cellStyle name="T_Book1_tinh toan hoang ha 2" xfId="9516"/>
    <cellStyle name="T_Book1_tinh toan hoang ha 2 2" xfId="9517"/>
    <cellStyle name="T_Book1_tinh toan hoang ha 3" xfId="9518"/>
    <cellStyle name="T_Book1_tinh toan hoang ha_BIEU KE HOACH  2015 (KTN 6.11 sua)" xfId="9519"/>
    <cellStyle name="T_Book1_TN - Ho tro khac 2011" xfId="9520"/>
    <cellStyle name="T_Book1_Tong hop  " xfId="9521"/>
    <cellStyle name="T_Book1_Tong hop   2" xfId="9522"/>
    <cellStyle name="T_Book1_Tong hop gia tri" xfId="9523"/>
    <cellStyle name="T_Book1_Tong hop gia tri 2" xfId="9524"/>
    <cellStyle name="T_Book1_Tong hop gia tri 2 2" xfId="9525"/>
    <cellStyle name="T_Book1_Tong hop gia tri 3" xfId="9526"/>
    <cellStyle name="T_Book1_Tong hop gia tri_BIEU KE HOACH  2015 (KTN 6.11 sua)" xfId="9527"/>
    <cellStyle name="T_Book1_TT nhu cau dung nuoc" xfId="9528"/>
    <cellStyle name="T_Book1_TT nhu cau dung nuoc 2" xfId="9529"/>
    <cellStyle name="T_Book1_TT nhu cau dung nuoc 2 2" xfId="9530"/>
    <cellStyle name="T_Book1_TT nhu cau dung nuoc 3" xfId="9531"/>
    <cellStyle name="T_Book1_TT nhu cau dung nuoc_BIEU KE HOACH  2015 (KTN 6.11 sua)" xfId="9532"/>
    <cellStyle name="T_Book1_TT nhu cau dung nuoc_GVL" xfId="9533"/>
    <cellStyle name="T_Book1_TT nhu cau dung nuoc_GVL 2" xfId="9534"/>
    <cellStyle name="T_Book1_TT nhu cau dung nuoc_GVL 2 2" xfId="9535"/>
    <cellStyle name="T_Book1_TT nhu cau dung nuoc_GVL 3" xfId="9536"/>
    <cellStyle name="T_Book1_TT nhu cau dung nuoc_GVL_BIEU KE HOACH  2015 (KTN 6.11 sua)" xfId="9537"/>
    <cellStyle name="T_Book1_TU VAN THUY LOI THAM  PHE" xfId="9538"/>
    <cellStyle name="T_Book1_TU VAN THUY LOI THAM  PHE 2" xfId="9539"/>
    <cellStyle name="T_Book1_TU VAN THUY LOI THAM  PHE 3" xfId="9540"/>
    <cellStyle name="T_Book1_TU VAN THUY LOI THAM  PHE_BIEU KE HOACH  2015 (KTN 6.11 sua)" xfId="9541"/>
    <cellStyle name="T_Book1_ung truoc 2011 NSTW Thanh Hoa + Nge An gui Thu 12-5" xfId="9542"/>
    <cellStyle name="T_Book1_ung truoc 2011 NSTW Thanh Hoa + Nge An gui Thu 12-5 2" xfId="9543"/>
    <cellStyle name="T_Book1_ung truoc 2011 NSTW Thanh Hoa + Nge An gui Thu 12-5 2 2" xfId="9544"/>
    <cellStyle name="T_Book1_ung truoc 2011 NSTW Thanh Hoa + Nge An gui Thu 12-5 3" xfId="9545"/>
    <cellStyle name="T_Book1_ung truoc 2011 NSTW Thanh Hoa + Nge An gui Thu 12-5_BIEU KE HOACH  2015 (KTN 6.11 sua)" xfId="9546"/>
    <cellStyle name="T_Book1_VC1" xfId="9547"/>
    <cellStyle name="T_Book1_VC1 2" xfId="9548"/>
    <cellStyle name="T_Book1_VC1 2 2" xfId="9549"/>
    <cellStyle name="T_Book1_VC1 3" xfId="9550"/>
    <cellStyle name="T_Book1_VC1_BIEU KE HOACH  2015 (KTN 6.11 sua)" xfId="9551"/>
    <cellStyle name="T_Book1_VC1_GVL" xfId="9552"/>
    <cellStyle name="T_Book1_VC1_GVL 2" xfId="9553"/>
    <cellStyle name="T_Book1_VC1_GVL 2 2" xfId="9554"/>
    <cellStyle name="T_Book1_VC1_GVL 3" xfId="9555"/>
    <cellStyle name="T_Book1_VC1_GVL_BIEU KE HOACH  2015 (KTN 6.11 sua)" xfId="9556"/>
    <cellStyle name="T_Book1_Viec Huy dang lam" xfId="9557"/>
    <cellStyle name="T_Book1_Viec Huy dang lam_CT 134" xfId="9558"/>
    <cellStyle name="T_Book2" xfId="9559"/>
    <cellStyle name="T_Cac bao cao TB  Milk-Yomilk-co Ke- CK 1-Vinh Thang" xfId="9560"/>
    <cellStyle name="T_Cac bao cao TB  Milk-Yomilk-co Ke- CK 1-Vinh Thang 2" xfId="9561"/>
    <cellStyle name="T_Cac bao cao TB  Milk-Yomilk-co Ke- CK 1-Vinh Thang 3" xfId="9562"/>
    <cellStyle name="T_Cac bao cao TB  Milk-Yomilk-co Ke- CK 1-Vinh Thang_CT 134" xfId="9563"/>
    <cellStyle name="T_CDKT" xfId="9564"/>
    <cellStyle name="T_CDKT 2" xfId="9565"/>
    <cellStyle name="T_CDKT 2 2" xfId="9566"/>
    <cellStyle name="T_CDKT 3" xfId="9567"/>
    <cellStyle name="T_CDKT_BIEU KE HOACH  2015 (KTN 6.11 sua)" xfId="9568"/>
    <cellStyle name="T_CDKT_bieu ke hoach dau thau" xfId="9569"/>
    <cellStyle name="T_CDKT_bieu ke hoach dau thau 2" xfId="9570"/>
    <cellStyle name="T_CDKT_bieu ke hoach dau thau 2 2" xfId="9571"/>
    <cellStyle name="T_CDKT_bieu ke hoach dau thau 3" xfId="9572"/>
    <cellStyle name="T_CDKT_bieu ke hoach dau thau truong mam non SKH" xfId="9573"/>
    <cellStyle name="T_CDKT_bieu ke hoach dau thau truong mam non SKH 2" xfId="9574"/>
    <cellStyle name="T_CDKT_bieu ke hoach dau thau truong mam non SKH 2 2" xfId="9575"/>
    <cellStyle name="T_CDKT_bieu ke hoach dau thau truong mam non SKH 3" xfId="9576"/>
    <cellStyle name="T_CDKT_bieu ke hoach dau thau truong mam non SKH_BIEU KE HOACH  2015 (KTN 6.11 sua)" xfId="9577"/>
    <cellStyle name="T_CDKT_bieu ke hoach dau thau_BIEU KE HOACH  2015 (KTN 6.11 sua)" xfId="9578"/>
    <cellStyle name="T_CDKT_bieu tong hop lai kh von 2011 gui phong TH-KTDN" xfId="9579"/>
    <cellStyle name="T_CDKT_bieu tong hop lai kh von 2011 gui phong TH-KTDN 2" xfId="9580"/>
    <cellStyle name="T_CDKT_bieu tong hop lai kh von 2011 gui phong TH-KTDN 2 2" xfId="9581"/>
    <cellStyle name="T_CDKT_bieu tong hop lai kh von 2011 gui phong TH-KTDN 3" xfId="9582"/>
    <cellStyle name="T_CDKT_bieu tong hop lai kh von 2011 gui phong TH-KTDN_BIEU KE HOACH  2015 (KTN 6.11 sua)" xfId="9583"/>
    <cellStyle name="T_CDKT_Book1" xfId="9584"/>
    <cellStyle name="T_CDKT_Book1 2" xfId="9585"/>
    <cellStyle name="T_CDKT_Book1 2 2" xfId="9586"/>
    <cellStyle name="T_CDKT_Book1 3" xfId="9587"/>
    <cellStyle name="T_CDKT_Book1_BIEU KE HOACH  2015 (KTN 6.11 sua)" xfId="9588"/>
    <cellStyle name="T_CDKT_Book1_Ke hoach 2010 (theo doi 11-8-2010)" xfId="9589"/>
    <cellStyle name="T_CDKT_Book1_Ke hoach 2010 (theo doi 11-8-2010) 2" xfId="9590"/>
    <cellStyle name="T_CDKT_Book1_Ke hoach 2010 (theo doi 11-8-2010) 2 2" xfId="9591"/>
    <cellStyle name="T_CDKT_Book1_Ke hoach 2010 (theo doi 11-8-2010) 3" xfId="9592"/>
    <cellStyle name="T_CDKT_Book1_Ke hoach 2010 (theo doi 11-8-2010)_BIEU KE HOACH  2015 (KTN 6.11 sua)" xfId="9593"/>
    <cellStyle name="T_CDKT_Copy of KH PHAN BO VON ĐỐI ỨNG NAM 2011 (30 TY phuong án gop WB)" xfId="9594"/>
    <cellStyle name="T_CDKT_Copy of KH PHAN BO VON ĐỐI ỨNG NAM 2011 (30 TY phuong án gop WB) 2" xfId="9595"/>
    <cellStyle name="T_CDKT_Copy of KH PHAN BO VON ĐỐI ỨNG NAM 2011 (30 TY phuong án gop WB) 2 2" xfId="9596"/>
    <cellStyle name="T_CDKT_Copy of KH PHAN BO VON ĐỐI ỨNG NAM 2011 (30 TY phuong án gop WB) 3" xfId="9597"/>
    <cellStyle name="T_CDKT_Copy of KH PHAN BO VON ĐỐI ỨNG NAM 2011 (30 TY phuong án gop WB)_BIEU KE HOACH  2015 (KTN 6.11 sua)" xfId="9598"/>
    <cellStyle name="T_CDKT_DT tieu hoc diem TDC ban Cho 28-02-09" xfId="9599"/>
    <cellStyle name="T_CDKT_DT tieu hoc diem TDC ban Cho 28-02-09 2" xfId="9600"/>
    <cellStyle name="T_CDKT_DT tieu hoc diem TDC ban Cho 28-02-09 2 2" xfId="9601"/>
    <cellStyle name="T_CDKT_DT tieu hoc diem TDC ban Cho 28-02-09 3" xfId="9602"/>
    <cellStyle name="T_CDKT_DT tieu hoc diem TDC ban Cho 28-02-09_BIEU KE HOACH  2015 (KTN 6.11 sua)" xfId="9603"/>
    <cellStyle name="T_CDKT_DTTD chieng chan Tham lai 29-9-2009" xfId="9604"/>
    <cellStyle name="T_CDKT_DTTD chieng chan Tham lai 29-9-2009 2" xfId="9605"/>
    <cellStyle name="T_CDKT_DTTD chieng chan Tham lai 29-9-2009 2 2" xfId="9606"/>
    <cellStyle name="T_CDKT_DTTD chieng chan Tham lai 29-9-2009 3" xfId="9607"/>
    <cellStyle name="T_CDKT_DTTD chieng chan Tham lai 29-9-2009_BIEU KE HOACH  2015 (KTN 6.11 sua)" xfId="9608"/>
    <cellStyle name="T_CDKT_GVL" xfId="9609"/>
    <cellStyle name="T_CDKT_GVL 2" xfId="9610"/>
    <cellStyle name="T_CDKT_GVL 2 2" xfId="9611"/>
    <cellStyle name="T_CDKT_GVL 3" xfId="9612"/>
    <cellStyle name="T_CDKT_GVL_BIEU KE HOACH  2015 (KTN 6.11 sua)" xfId="9613"/>
    <cellStyle name="T_CDKT_Ke hoach 2010 (theo doi 11-8-2010)" xfId="9614"/>
    <cellStyle name="T_CDKT_Ke hoach 2010 (theo doi 11-8-2010) 2" xfId="9615"/>
    <cellStyle name="T_CDKT_Ke hoach 2010 (theo doi 11-8-2010) 2 2" xfId="9616"/>
    <cellStyle name="T_CDKT_Ke hoach 2010 (theo doi 11-8-2010) 3" xfId="9617"/>
    <cellStyle name="T_CDKT_Ke hoach 2010 (theo doi 11-8-2010)_BIEU KE HOACH  2015 (KTN 6.11 sua)" xfId="9618"/>
    <cellStyle name="T_CDKT_ke hoach dau thau 30-6-2010" xfId="9619"/>
    <cellStyle name="T_CDKT_ke hoach dau thau 30-6-2010 2" xfId="9620"/>
    <cellStyle name="T_CDKT_ke hoach dau thau 30-6-2010 2 2" xfId="9621"/>
    <cellStyle name="T_CDKT_ke hoach dau thau 30-6-2010 3" xfId="9622"/>
    <cellStyle name="T_CDKT_ke hoach dau thau 30-6-2010_BIEU KE HOACH  2015 (KTN 6.11 sua)" xfId="9623"/>
    <cellStyle name="T_CDKT_KH Von 2012 gui BKH 1" xfId="9624"/>
    <cellStyle name="T_CDKT_KH Von 2012 gui BKH 1 2" xfId="9625"/>
    <cellStyle name="T_CDKT_KH Von 2012 gui BKH 1 2 2" xfId="9626"/>
    <cellStyle name="T_CDKT_KH Von 2012 gui BKH 1 3" xfId="9627"/>
    <cellStyle name="T_CDKT_KH Von 2012 gui BKH 1_BIEU KE HOACH  2015 (KTN 6.11 sua)" xfId="9628"/>
    <cellStyle name="T_CDKT_QD ke hoach dau thau" xfId="9629"/>
    <cellStyle name="T_CDKT_QD ke hoach dau thau 2" xfId="9630"/>
    <cellStyle name="T_CDKT_QD ke hoach dau thau 2 2" xfId="9631"/>
    <cellStyle name="T_CDKT_QD ke hoach dau thau 3" xfId="9632"/>
    <cellStyle name="T_CDKT_QD ke hoach dau thau_BIEU KE HOACH  2015 (KTN 6.11 sua)" xfId="9633"/>
    <cellStyle name="T_CDKT_Tienluong" xfId="9634"/>
    <cellStyle name="T_CDKT_Tienluong 2" xfId="9635"/>
    <cellStyle name="T_CDKT_Tienluong 2 2" xfId="9636"/>
    <cellStyle name="T_CDKT_Tienluong 3" xfId="9637"/>
    <cellStyle name="T_CDKT_Tienluong_BIEU KE HOACH  2015 (KTN 6.11 sua)" xfId="9638"/>
    <cellStyle name="T_CDKT_Tong von ĐTPT" xfId="9639"/>
    <cellStyle name="T_CDKT_Tong von ĐTPT 2" xfId="9640"/>
    <cellStyle name="T_CDKT_Tong von ĐTPT 2 2" xfId="9641"/>
    <cellStyle name="T_CDKT_Tong von ĐTPT 3" xfId="9642"/>
    <cellStyle name="T_CDKT_Tong von ĐTPT_BIEU KE HOACH  2015 (KTN 6.11 sua)" xfId="9643"/>
    <cellStyle name="T_cham diem Milk chu ky2-ANH MINH" xfId="9644"/>
    <cellStyle name="T_cham diem Milk chu ky2-ANH MINH 2" xfId="9645"/>
    <cellStyle name="T_cham diem Milk chu ky2-ANH MINH 3" xfId="9646"/>
    <cellStyle name="T_cham diem Milk chu ky2-ANH MINH_CT 134" xfId="9647"/>
    <cellStyle name="T_cham trung bay ck 1 m.Bac milk co ke 2" xfId="9648"/>
    <cellStyle name="T_cham trung bay ck 1 m.Bac milk co ke 2 2" xfId="9649"/>
    <cellStyle name="T_cham trung bay ck 1 m.Bac milk co ke 2 3" xfId="9650"/>
    <cellStyle name="T_cham trung bay ck 1 m.Bac milk co ke 2_CT 134" xfId="9651"/>
    <cellStyle name="T_cham trung bay yao smart milk ck 2 mien Bac" xfId="9652"/>
    <cellStyle name="T_cham trung bay yao smart milk ck 2 mien Bac 2" xfId="9653"/>
    <cellStyle name="T_cham trung bay yao smart milk ck 2 mien Bac 3" xfId="9654"/>
    <cellStyle name="T_cham trung bay yao smart milk ck 2 mien Bac_CT 134" xfId="9655"/>
    <cellStyle name="T_Chuan bi dau tu nam 2008" xfId="9656"/>
    <cellStyle name="T_Chuan bi dau tu nam 2008 2" xfId="9657"/>
    <cellStyle name="T_Chuan bi dau tu nam 2008 3" xfId="9658"/>
    <cellStyle name="T_Chuan bi dau tu nam 2008_CT 134" xfId="9659"/>
    <cellStyle name="T_cong bo ĐGCM ĐB nam 2008" xfId="9660"/>
    <cellStyle name="T_cong bo ĐGCM ĐB nam 2008 2" xfId="9661"/>
    <cellStyle name="T_cong bo ĐGCM ĐB nam 2008 2 2" xfId="9662"/>
    <cellStyle name="T_cong bo ĐGCM ĐB nam 2008 3" xfId="9663"/>
    <cellStyle name="T_cong bo ĐGCM ĐB nam 2008_BIEU KE HOACH  2015 (KTN 6.11 sua)" xfId="9664"/>
    <cellStyle name="T_cong bo ĐGCM ĐB nam 2008_GVL" xfId="9665"/>
    <cellStyle name="T_cong bo ĐGCM ĐB nam 2008_GVL 2" xfId="9666"/>
    <cellStyle name="T_cong bo ĐGCM ĐB nam 2008_GVL 2 2" xfId="9667"/>
    <cellStyle name="T_cong bo ĐGCM ĐB nam 2008_GVL 3" xfId="9668"/>
    <cellStyle name="T_cong bo ĐGCM ĐB nam 2008_GVL_BIEU KE HOACH  2015 (KTN 6.11 sua)" xfId="9669"/>
    <cellStyle name="T_Copy of Bao cao  XDCB 7 thang nam 2008_So KH&amp;DT SUA" xfId="9670"/>
    <cellStyle name="T_Copy of Bao cao  XDCB 7 thang nam 2008_So KH&amp;DT SUA 2" xfId="9671"/>
    <cellStyle name="T_Copy of Bao cao  XDCB 7 thang nam 2008_So KH&amp;DT SUA 3" xfId="9672"/>
    <cellStyle name="T_Copy of Bao cao  XDCB 7 thang nam 2008_So KH&amp;DT SUA_CT 134" xfId="9673"/>
    <cellStyle name="T_Copy of Biểu BC điều chỉnh chỉ tiêu NN các huyện chia tách 404 ngay 23.5" xfId="9674"/>
    <cellStyle name="T_Copy of KH PHAN BO VON ĐỐI ỨNG NAM 2011 (30 TY phuong án gop WB)" xfId="9675"/>
    <cellStyle name="T_Copy of KH PHAN BO VON ĐỐI ỨNG NAM 2011 (30 TY phuong án gop WB) 2" xfId="9676"/>
    <cellStyle name="T_Copy of KH PHAN BO VON ĐỐI ỨNG NAM 2011 (30 TY phuong án gop WB) 3" xfId="9677"/>
    <cellStyle name="T_Copy of KH PHAN BO VON ĐỐI ỨNG NAM 2011 (30 TY phuong án gop WB)_BIEU KE HOACH  2015 (KTN 6.11 sua)" xfId="9678"/>
    <cellStyle name="T_Copy of SO THEO DOI SAN LUONG NAM 2007" xfId="9679"/>
    <cellStyle name="T_Copy of SO THEO DOI SAN LUONG NAM 2007 2" xfId="9680"/>
    <cellStyle name="T_Copy of SO THEO DOI SAN LUONG NAM 2007 3" xfId="9681"/>
    <cellStyle name="T_Copy of SO THEO DOI SAN LUONG NAM 2007_BIEU KE HOACH  2015 (KTN 6.11 sua)" xfId="9682"/>
    <cellStyle name="T_CPK" xfId="9683"/>
    <cellStyle name="T_CPK 2" xfId="9684"/>
    <cellStyle name="T_CPK_Bao cao danh muc cac cong trinh tren dia ban huyen 4-2010" xfId="9685"/>
    <cellStyle name="T_CPK_Bao cao danh muc cac cong trinh tren dia ban huyen 4-2010 2" xfId="9686"/>
    <cellStyle name="T_CPK_Bieu chi tieu KH 2014 (Huy-04-11)" xfId="9687"/>
    <cellStyle name="T_CPK_Bieu chi tieu KH 2014 (Huy-04-11) 2" xfId="9688"/>
    <cellStyle name="T_CPK_bieu ke hoach dau thau" xfId="9689"/>
    <cellStyle name="T_CPK_bieu ke hoach dau thau 2" xfId="9690"/>
    <cellStyle name="T_CPK_bieu ke hoach dau thau 2 2" xfId="9691"/>
    <cellStyle name="T_CPK_bieu ke hoach dau thau 3" xfId="9692"/>
    <cellStyle name="T_CPK_bieu ke hoach dau thau truong mam non SKH" xfId="9693"/>
    <cellStyle name="T_CPK_bieu ke hoach dau thau truong mam non SKH 2" xfId="9694"/>
    <cellStyle name="T_CPK_bieu ke hoach dau thau truong mam non SKH 2 2" xfId="9695"/>
    <cellStyle name="T_CPK_bieu ke hoach dau thau truong mam non SKH 3" xfId="9696"/>
    <cellStyle name="T_CPK_bieu ke hoach dau thau truong mam non SKH_BIEU KE HOACH  2015 (KTN 6.11 sua)" xfId="9697"/>
    <cellStyle name="T_CPK_bieu ke hoach dau thau_BIEU KE HOACH  2015 (KTN 6.11 sua)" xfId="9698"/>
    <cellStyle name="T_CPK_bieu tong hop lai kh von 2011 gui phong TH-KTDN" xfId="9699"/>
    <cellStyle name="T_CPK_bieu tong hop lai kh von 2011 gui phong TH-KTDN 2" xfId="9700"/>
    <cellStyle name="T_CPK_bieu tong hop lai kh von 2011 gui phong TH-KTDN 2 2" xfId="9701"/>
    <cellStyle name="T_CPK_bieu tong hop lai kh von 2011 gui phong TH-KTDN 3" xfId="9702"/>
    <cellStyle name="T_CPK_bieu tong hop lai kh von 2011 gui phong TH-KTDN_BIEU KE HOACH  2015 (KTN 6.11 sua)" xfId="9703"/>
    <cellStyle name="T_CPK_Book1" xfId="9704"/>
    <cellStyle name="T_CPK_Book1 2" xfId="9705"/>
    <cellStyle name="T_CPK_Book1 2 2" xfId="9706"/>
    <cellStyle name="T_CPK_Book1 3" xfId="9707"/>
    <cellStyle name="T_CPK_Book1_1" xfId="9708"/>
    <cellStyle name="T_CPK_Book1_1 2" xfId="9709"/>
    <cellStyle name="T_CPK_Book1_1 2 2" xfId="9710"/>
    <cellStyle name="T_CPK_Book1_1 3" xfId="9711"/>
    <cellStyle name="T_CPK_Book1_1_BIEU KE HOACH  2015 (KTN 6.11 sua)" xfId="9712"/>
    <cellStyle name="T_CPK_Book1_BIEU KE HOACH  2015 (KTN 6.11 sua)" xfId="9713"/>
    <cellStyle name="T_CPK_Book1_DTTD chieng chan Tham lai 29-9-2009" xfId="9714"/>
    <cellStyle name="T_CPK_Book1_DTTD chieng chan Tham lai 29-9-2009 2" xfId="9715"/>
    <cellStyle name="T_CPK_Book1_DTTD chieng chan Tham lai 29-9-2009 2 2" xfId="9716"/>
    <cellStyle name="T_CPK_Book1_DTTD chieng chan Tham lai 29-9-2009 3" xfId="9717"/>
    <cellStyle name="T_CPK_Book1_DTTD chieng chan Tham lai 29-9-2009_BIEU KE HOACH  2015 (KTN 6.11 sua)" xfId="9718"/>
    <cellStyle name="T_CPK_Book1_Ke hoach 2010 (theo doi 11-8-2010)" xfId="9719"/>
    <cellStyle name="T_CPK_Book1_Ke hoach 2010 (theo doi 11-8-2010) 2" xfId="9720"/>
    <cellStyle name="T_CPK_Book1_Ke hoach 2010 (theo doi 11-8-2010) 2 2" xfId="9721"/>
    <cellStyle name="T_CPK_Book1_Ke hoach 2010 (theo doi 11-8-2010) 3" xfId="9722"/>
    <cellStyle name="T_CPK_Book1_Ke hoach 2010 (theo doi 11-8-2010)_BIEU KE HOACH  2015 (KTN 6.11 sua)" xfId="9723"/>
    <cellStyle name="T_CPK_Book1_ke hoach dau thau 30-6-2010" xfId="9724"/>
    <cellStyle name="T_CPK_Book1_ke hoach dau thau 30-6-2010 2" xfId="9725"/>
    <cellStyle name="T_CPK_Book1_ke hoach dau thau 30-6-2010 2 2" xfId="9726"/>
    <cellStyle name="T_CPK_Book1_ke hoach dau thau 30-6-2010 3" xfId="9727"/>
    <cellStyle name="T_CPK_Book1_ke hoach dau thau 30-6-2010_BIEU KE HOACH  2015 (KTN 6.11 sua)" xfId="9728"/>
    <cellStyle name="T_CPK_Copy of KH PHAN BO VON ĐỐI ỨNG NAM 2011 (30 TY phuong án gop WB)" xfId="9729"/>
    <cellStyle name="T_CPK_Copy of KH PHAN BO VON ĐỐI ỨNG NAM 2011 (30 TY phuong án gop WB) 2" xfId="9730"/>
    <cellStyle name="T_CPK_Copy of KH PHAN BO VON ĐỐI ỨNG NAM 2011 (30 TY phuong án gop WB) 2 2" xfId="9731"/>
    <cellStyle name="T_CPK_Copy of KH PHAN BO VON ĐỐI ỨNG NAM 2011 (30 TY phuong án gop WB) 3" xfId="9732"/>
    <cellStyle name="T_CPK_Copy of KH PHAN BO VON ĐỐI ỨNG NAM 2011 (30 TY phuong án gop WB)_BIEU KE HOACH  2015 (KTN 6.11 sua)" xfId="9733"/>
    <cellStyle name="T_CPK_DTTD chieng chan Tham lai 29-9-2009" xfId="9734"/>
    <cellStyle name="T_CPK_DTTD chieng chan Tham lai 29-9-2009 2" xfId="9735"/>
    <cellStyle name="T_CPK_DTTD chieng chan Tham lai 29-9-2009 2 2" xfId="9736"/>
    <cellStyle name="T_CPK_DTTD chieng chan Tham lai 29-9-2009 3" xfId="9737"/>
    <cellStyle name="T_CPK_DTTD chieng chan Tham lai 29-9-2009_BIEU KE HOACH  2015 (KTN 6.11 sua)" xfId="9738"/>
    <cellStyle name="T_CPK_dự toán 30a 2013" xfId="9739"/>
    <cellStyle name="T_CPK_Du toan nuoc San Thang (GD2)" xfId="9740"/>
    <cellStyle name="T_CPK_Du toan nuoc San Thang (GD2) 2" xfId="9741"/>
    <cellStyle name="T_CPK_Du toan nuoc San Thang (GD2) 2 2" xfId="9742"/>
    <cellStyle name="T_CPK_Du toan nuoc San Thang (GD2) 3" xfId="9743"/>
    <cellStyle name="T_CPK_Du toan nuoc San Thang (GD2)_BIEU KE HOACH  2015 (KTN 6.11 sua)" xfId="9744"/>
    <cellStyle name="T_CPK_Ke hoach 2010 (theo doi 11-8-2010)" xfId="9745"/>
    <cellStyle name="T_CPK_Ke hoach 2010 (theo doi 11-8-2010) 2" xfId="9746"/>
    <cellStyle name="T_CPK_Ke hoach 2010 (theo doi 11-8-2010) 2 2" xfId="9747"/>
    <cellStyle name="T_CPK_Ke hoach 2010 (theo doi 11-8-2010) 3" xfId="9748"/>
    <cellStyle name="T_CPK_Ke hoach 2010 (theo doi 11-8-2010)_BIEU KE HOACH  2015 (KTN 6.11 sua)" xfId="9749"/>
    <cellStyle name="T_CPK_ke hoach dau thau 30-6-2010" xfId="9750"/>
    <cellStyle name="T_CPK_ke hoach dau thau 30-6-2010 2" xfId="9751"/>
    <cellStyle name="T_CPK_ke hoach dau thau 30-6-2010 2 2" xfId="9752"/>
    <cellStyle name="T_CPK_ke hoach dau thau 30-6-2010 3" xfId="9753"/>
    <cellStyle name="T_CPK_ke hoach dau thau 30-6-2010_BIEU KE HOACH  2015 (KTN 6.11 sua)" xfId="9754"/>
    <cellStyle name="T_CPK_KH Von 2012 gui BKH 1" xfId="9755"/>
    <cellStyle name="T_CPK_KH Von 2012 gui BKH 1 2" xfId="9756"/>
    <cellStyle name="T_CPK_KH Von 2012 gui BKH 1 2 2" xfId="9757"/>
    <cellStyle name="T_CPK_KH Von 2012 gui BKH 1 3" xfId="9758"/>
    <cellStyle name="T_CPK_KH Von 2012 gui BKH 1_BIEU KE HOACH  2015 (KTN 6.11 sua)" xfId="9759"/>
    <cellStyle name="T_CPK_QD ke hoach dau thau" xfId="9760"/>
    <cellStyle name="T_CPK_QD ke hoach dau thau 2" xfId="9761"/>
    <cellStyle name="T_CPK_QD ke hoach dau thau 2 2" xfId="9762"/>
    <cellStyle name="T_CPK_QD ke hoach dau thau 3" xfId="9763"/>
    <cellStyle name="T_CPK_QD ke hoach dau thau_BIEU KE HOACH  2015 (KTN 6.11 sua)" xfId="9764"/>
    <cellStyle name="T_CPK_Ra soat KH von 2011 (Huy-11-11-11)" xfId="9765"/>
    <cellStyle name="T_CPK_Ra soat KH von 2011 (Huy-11-11-11) 2" xfId="9766"/>
    <cellStyle name="T_CPK_Ra soat KH von 2011 (Huy-11-11-11) 2 2" xfId="9767"/>
    <cellStyle name="T_CPK_Ra soat KH von 2011 (Huy-11-11-11) 3" xfId="9768"/>
    <cellStyle name="T_CPK_Ra soat KH von 2011 (Huy-11-11-11)_BIEU KE HOACH  2015 (KTN 6.11 sua)" xfId="9769"/>
    <cellStyle name="T_CPK_tien luong" xfId="9770"/>
    <cellStyle name="T_CPK_tien luong 2" xfId="9771"/>
    <cellStyle name="T_CPK_Tien luong chuan 01" xfId="9772"/>
    <cellStyle name="T_CPK_Tien luong chuan 01 2" xfId="9773"/>
    <cellStyle name="T_CPK_tinh toan hoang ha" xfId="9774"/>
    <cellStyle name="T_CPK_tinh toan hoang ha 2" xfId="9775"/>
    <cellStyle name="T_CPK_tinh toan hoang ha 2 2" xfId="9776"/>
    <cellStyle name="T_CPK_tinh toan hoang ha 3" xfId="9777"/>
    <cellStyle name="T_CPK_tinh toan hoang ha_BIEU KE HOACH  2015 (KTN 6.11 sua)" xfId="9778"/>
    <cellStyle name="T_CPK_Tong von ĐTPT" xfId="9779"/>
    <cellStyle name="T_CPK_Tong von ĐTPT 2" xfId="9780"/>
    <cellStyle name="T_CPK_Tong von ĐTPT 2 2" xfId="9781"/>
    <cellStyle name="T_CPK_Tong von ĐTPT 3" xfId="9782"/>
    <cellStyle name="T_CPK_Tong von ĐTPT_BIEU KE HOACH  2015 (KTN 6.11 sua)" xfId="9783"/>
    <cellStyle name="T_CPK_Viec Huy dang lam" xfId="9784"/>
    <cellStyle name="T_CPK_Viec Huy dang lam_CT 134" xfId="9785"/>
    <cellStyle name="T_CTMTQG 2008" xfId="9786"/>
    <cellStyle name="T_CTMTQG 2008 2" xfId="9787"/>
    <cellStyle name="T_CTMTQG 2008 3" xfId="9788"/>
    <cellStyle name="T_CTMTQG 2008_Bieu mau danh muc du an thuoc CTMTQG nam 2008" xfId="9789"/>
    <cellStyle name="T_CTMTQG 2008_Bieu mau danh muc du an thuoc CTMTQG nam 2008 2" xfId="9790"/>
    <cellStyle name="T_CTMTQG 2008_Bieu mau danh muc du an thuoc CTMTQG nam 2008 3" xfId="9791"/>
    <cellStyle name="T_CTMTQG 2008_Bieu mau danh muc du an thuoc CTMTQG nam 2008_CT 134" xfId="9792"/>
    <cellStyle name="T_CTMTQG 2008_CT 134" xfId="9793"/>
    <cellStyle name="T_CTMTQG 2008_Hi-Tong hop KQ phan bo KH nam 08- LD fong giao 15-11-08" xfId="9794"/>
    <cellStyle name="T_CTMTQG 2008_Hi-Tong hop KQ phan bo KH nam 08- LD fong giao 15-11-08 2" xfId="9795"/>
    <cellStyle name="T_CTMTQG 2008_Hi-Tong hop KQ phan bo KH nam 08- LD fong giao 15-11-08 3" xfId="9796"/>
    <cellStyle name="T_CTMTQG 2008_Hi-Tong hop KQ phan bo KH nam 08- LD fong giao 15-11-08_CT 134" xfId="9797"/>
    <cellStyle name="T_CTMTQG 2008_Ket qua thuc hien nam 2008" xfId="9798"/>
    <cellStyle name="T_CTMTQG 2008_Ket qua thuc hien nam 2008 2" xfId="9799"/>
    <cellStyle name="T_CTMTQG 2008_Ket qua thuc hien nam 2008 3" xfId="9800"/>
    <cellStyle name="T_CTMTQG 2008_Ket qua thuc hien nam 2008_CT 134" xfId="9801"/>
    <cellStyle name="T_CTMTQG 2008_KH XDCB_2008 lan 1" xfId="9802"/>
    <cellStyle name="T_CTMTQG 2008_KH XDCB_2008 lan 1 2" xfId="9803"/>
    <cellStyle name="T_CTMTQG 2008_KH XDCB_2008 lan 1 3" xfId="9804"/>
    <cellStyle name="T_CTMTQG 2008_KH XDCB_2008 lan 1 sua ngay 27-10" xfId="9805"/>
    <cellStyle name="T_CTMTQG 2008_KH XDCB_2008 lan 1 sua ngay 27-10 2" xfId="9806"/>
    <cellStyle name="T_CTMTQG 2008_KH XDCB_2008 lan 1 sua ngay 27-10 3" xfId="9807"/>
    <cellStyle name="T_CTMTQG 2008_KH XDCB_2008 lan 1 sua ngay 27-10_CT 134" xfId="9808"/>
    <cellStyle name="T_CTMTQG 2008_KH XDCB_2008 lan 1_CT 134" xfId="9809"/>
    <cellStyle name="T_CTMTQG 2008_KH XDCB_2008 lan 2 sua ngay 10-11" xfId="9810"/>
    <cellStyle name="T_CTMTQG 2008_KH XDCB_2008 lan 2 sua ngay 10-11 2" xfId="9811"/>
    <cellStyle name="T_CTMTQG 2008_KH XDCB_2008 lan 2 sua ngay 10-11 3" xfId="9812"/>
    <cellStyle name="T_CTMTQG 2008_KH XDCB_2008 lan 2 sua ngay 10-11_CT 134" xfId="9813"/>
    <cellStyle name="T_danh sach chua nop bcao trung bay sua chua  tinh den 1-3-06" xfId="9814"/>
    <cellStyle name="T_danh sach chua nop bcao trung bay sua chua  tinh den 1-3-06 2" xfId="9815"/>
    <cellStyle name="T_danh sach chua nop bcao trung bay sua chua  tinh den 1-3-06 3" xfId="9816"/>
    <cellStyle name="T_danh sach chua nop bcao trung bay sua chua  tinh den 1-3-06_CT 134" xfId="9817"/>
    <cellStyle name="T_Danh Sach ho ngheo" xfId="9818"/>
    <cellStyle name="T_Danh sach KH TB MilkYomilk Yao  Smart chu ky 2-Vinh Thang" xfId="9819"/>
    <cellStyle name="T_Danh sach KH TB MilkYomilk Yao  Smart chu ky 2-Vinh Thang 2" xfId="9820"/>
    <cellStyle name="T_Danh sach KH TB MilkYomilk Yao  Smart chu ky 2-Vinh Thang 3" xfId="9821"/>
    <cellStyle name="T_Danh sach KH TB MilkYomilk Yao  Smart chu ky 2-Vinh Thang_CT 134" xfId="9822"/>
    <cellStyle name="T_Danh sach KH trung bay MilkYomilk co ke chu ky 2-Vinh Thang" xfId="9823"/>
    <cellStyle name="T_Danh sach KH trung bay MilkYomilk co ke chu ky 2-Vinh Thang 2" xfId="9824"/>
    <cellStyle name="T_Danh sach KH trung bay MilkYomilk co ke chu ky 2-Vinh Thang 3" xfId="9825"/>
    <cellStyle name="T_Danh sach KH trung bay MilkYomilk co ke chu ky 2-Vinh Thang_CT 134" xfId="9826"/>
    <cellStyle name="T_DON GIA" xfId="9827"/>
    <cellStyle name="T_DON GIA 2" xfId="9828"/>
    <cellStyle name="T_DON GIA 3" xfId="9829"/>
    <cellStyle name="T_Don gia chi tiet" xfId="9830"/>
    <cellStyle name="T_Don gia chi tiet 2" xfId="9831"/>
    <cellStyle name="T_Don gia chi tiet 3" xfId="9832"/>
    <cellStyle name="T_Don gia chi tiet_BIEU KE HOACH  2015 (KTN 6.11 sua)" xfId="9833"/>
    <cellStyle name="T_DON GIA_BIEU KE HOACH  2015 (KTN 6.11 sua)" xfId="9834"/>
    <cellStyle name="T_DONGIA" xfId="9835"/>
    <cellStyle name="T_DONGIA 2" xfId="9836"/>
    <cellStyle name="T_DONGIA 3" xfId="9837"/>
    <cellStyle name="T_DONGIA_BIEU KE HOACH  2015 (KTN 6.11 sua)" xfId="9838"/>
    <cellStyle name="T_DS cac chau thieu nhi. trung tam" xfId="9839"/>
    <cellStyle name="T_DSACH MILK YO MILK CK 2 M.BAC" xfId="9840"/>
    <cellStyle name="T_DSACH MILK YO MILK CK 2 M.BAC 2" xfId="9841"/>
    <cellStyle name="T_DSACH MILK YO MILK CK 2 M.BAC 3" xfId="9842"/>
    <cellStyle name="T_DSACH MILK YO MILK CK 2 M.BAC_CT 134" xfId="9843"/>
    <cellStyle name="T_DSKH Tbay Milk , Yomilk CK 2 Vu Thi Hanh" xfId="9844"/>
    <cellStyle name="T_DSKH Tbay Milk , Yomilk CK 2 Vu Thi Hanh 2" xfId="9845"/>
    <cellStyle name="T_DSKH Tbay Milk , Yomilk CK 2 Vu Thi Hanh 3" xfId="9846"/>
    <cellStyle name="T_DSKH Tbay Milk , Yomilk CK 2 Vu Thi Hanh_CT 134" xfId="9847"/>
    <cellStyle name="T_DT Nha Da nang" xfId="9848"/>
    <cellStyle name="T_DT Nha Da nang 2" xfId="9849"/>
    <cellStyle name="T_DT Nha Da nang 3" xfId="9850"/>
    <cellStyle name="T_DT Nha Da nang_BIEU KE HOACH  2015 (KTN 6.11 sua)" xfId="9851"/>
    <cellStyle name="T_DT NHA KHACH -12" xfId="9852"/>
    <cellStyle name="T_DT NHA KHACH -12 2" xfId="9853"/>
    <cellStyle name="T_DT NHA KHACH -12 3" xfId="9854"/>
    <cellStyle name="T_DT NHA KHACH -12_BIEU KE HOACH  2015 (KTN 6.11 sua)" xfId="9855"/>
    <cellStyle name="T_DT Thanh 2008.xls" xfId="9856"/>
    <cellStyle name="T_DT Thanh 2008.xls 2" xfId="9857"/>
    <cellStyle name="T_DT Thanh 2008.xls 3" xfId="9858"/>
    <cellStyle name="T_DT Thanh 2008.xls_CT 134" xfId="9859"/>
    <cellStyle name="T_DT Thanh 2008.xls_GVL" xfId="9860"/>
    <cellStyle name="T_DT Thanh 2008.xls_GVL 2" xfId="9861"/>
    <cellStyle name="T_DT Thanh 2008.xls_GVL 3" xfId="9862"/>
    <cellStyle name="T_DT Thanh 2008.xls_GVL_BIEU KE HOACH  2015 (KTN 6.11 sua)" xfId="9863"/>
    <cellStyle name="T_DT tieu hoc diem TDC ban Cho 28-02-09" xfId="9864"/>
    <cellStyle name="T_DT tieu hoc diem TDC ban Cho 28-02-09 2" xfId="9865"/>
    <cellStyle name="T_DT tieu hoc diem TDC ban Cho 28-02-09 3" xfId="9866"/>
    <cellStyle name="T_DT tieu hoc diem TDC ban Cho 28-02-09_BIEU KE HOACH  2015 (KTN 6.11 sua)" xfId="9867"/>
    <cellStyle name="T_DT truong THPT  quyet thang tinh 04-3-09" xfId="9868"/>
    <cellStyle name="T_DT truong THPT  quyet thang tinh 04-3-09 2" xfId="9869"/>
    <cellStyle name="T_DT van ho" xfId="9870"/>
    <cellStyle name="T_DT van ho 2" xfId="9871"/>
    <cellStyle name="T_DT van ho 3" xfId="9872"/>
    <cellStyle name="T_DT van ho_CT 134" xfId="9873"/>
    <cellStyle name="T_DT van ho_GVL" xfId="9874"/>
    <cellStyle name="T_DT van ho_GVL 2" xfId="9875"/>
    <cellStyle name="T_DT van ho_GVL 3" xfId="9876"/>
    <cellStyle name="T_DT van ho_GVL_BIEU KE HOACH  2015 (KTN 6.11 sua)" xfId="9877"/>
    <cellStyle name="T_dtTL598G1." xfId="9878"/>
    <cellStyle name="T_dtTL598G1. 2" xfId="9879"/>
    <cellStyle name="T_dtTL598G1. 3" xfId="9880"/>
    <cellStyle name="T_dtTL598G1._BIEU KE HOACH  2015 (KTN 6.11 sua)" xfId="9881"/>
    <cellStyle name="T_dtTL598G1._bieu ke hoach dau thau" xfId="9882"/>
    <cellStyle name="T_dtTL598G1._bieu ke hoach dau thau 2" xfId="9883"/>
    <cellStyle name="T_dtTL598G1._bieu ke hoach dau thau 3" xfId="9884"/>
    <cellStyle name="T_dtTL598G1._bieu ke hoach dau thau truong mam non SKH" xfId="9885"/>
    <cellStyle name="T_dtTL598G1._bieu ke hoach dau thau truong mam non SKH 2" xfId="9886"/>
    <cellStyle name="T_dtTL598G1._bieu ke hoach dau thau truong mam non SKH 3" xfId="9887"/>
    <cellStyle name="T_dtTL598G1._bieu ke hoach dau thau truong mam non SKH_BIEU KE HOACH  2015 (KTN 6.11 sua)" xfId="9888"/>
    <cellStyle name="T_dtTL598G1._bieu ke hoach dau thau_BIEU KE HOACH  2015 (KTN 6.11 sua)" xfId="9889"/>
    <cellStyle name="T_dtTL598G1._bieu tong hop lai kh von 2011 gui phong TH-KTDN" xfId="9890"/>
    <cellStyle name="T_dtTL598G1._bieu tong hop lai kh von 2011 gui phong TH-KTDN 2" xfId="9891"/>
    <cellStyle name="T_dtTL598G1._bieu tong hop lai kh von 2011 gui phong TH-KTDN 3" xfId="9892"/>
    <cellStyle name="T_dtTL598G1._bieu tong hop lai kh von 2011 gui phong TH-KTDN_BIEU KE HOACH  2015 (KTN 6.11 sua)" xfId="9893"/>
    <cellStyle name="T_dtTL598G1._Book1" xfId="9894"/>
    <cellStyle name="T_dtTL598G1._Book1 2" xfId="9895"/>
    <cellStyle name="T_dtTL598G1._Book1 3" xfId="9896"/>
    <cellStyle name="T_dtTL598G1._Book1_BIEU KE HOACH  2015 (KTN 6.11 sua)" xfId="9897"/>
    <cellStyle name="T_dtTL598G1._Book1_Ke hoach 2010 (theo doi 11-8-2010)" xfId="9898"/>
    <cellStyle name="T_dtTL598G1._Book1_Ke hoach 2010 (theo doi 11-8-2010) 2" xfId="9899"/>
    <cellStyle name="T_dtTL598G1._Book1_Ke hoach 2010 (theo doi 11-8-2010) 3" xfId="9900"/>
    <cellStyle name="T_dtTL598G1._Book1_Ke hoach 2010 (theo doi 11-8-2010)_CT 134" xfId="9901"/>
    <cellStyle name="T_dtTL598G1._Copy of KH PHAN BO VON ĐỐI ỨNG NAM 2011 (30 TY phuong án gop WB)" xfId="9902"/>
    <cellStyle name="T_dtTL598G1._Copy of KH PHAN BO VON ĐỐI ỨNG NAM 2011 (30 TY phuong án gop WB) 2" xfId="9903"/>
    <cellStyle name="T_dtTL598G1._Copy of KH PHAN BO VON ĐỐI ỨNG NAM 2011 (30 TY phuong án gop WB) 3" xfId="9904"/>
    <cellStyle name="T_dtTL598G1._Copy of KH PHAN BO VON ĐỐI ỨNG NAM 2011 (30 TY phuong án gop WB)_BIEU KE HOACH  2015 (KTN 6.11 sua)" xfId="9905"/>
    <cellStyle name="T_dtTL598G1._DT tieu hoc diem TDC ban Cho 28-02-09" xfId="9906"/>
    <cellStyle name="T_dtTL598G1._DT tieu hoc diem TDC ban Cho 28-02-09 2" xfId="9907"/>
    <cellStyle name="T_dtTL598G1._DT tieu hoc diem TDC ban Cho 28-02-09 3" xfId="9908"/>
    <cellStyle name="T_dtTL598G1._DT tieu hoc diem TDC ban Cho 28-02-09_BIEU KE HOACH  2015 (KTN 6.11 sua)" xfId="9909"/>
    <cellStyle name="T_dtTL598G1._DTTD chieng chan Tham lai 29-9-2009" xfId="9910"/>
    <cellStyle name="T_dtTL598G1._DTTD chieng chan Tham lai 29-9-2009 2" xfId="9911"/>
    <cellStyle name="T_dtTL598G1._DTTD chieng chan Tham lai 29-9-2009 3" xfId="9912"/>
    <cellStyle name="T_dtTL598G1._DTTD chieng chan Tham lai 29-9-2009_BIEU KE HOACH  2015 (KTN 6.11 sua)" xfId="9913"/>
    <cellStyle name="T_dtTL598G1._GVL" xfId="9914"/>
    <cellStyle name="T_dtTL598G1._GVL 2" xfId="9915"/>
    <cellStyle name="T_dtTL598G1._GVL 3" xfId="9916"/>
    <cellStyle name="T_dtTL598G1._GVL_BIEU KE HOACH  2015 (KTN 6.11 sua)" xfId="9917"/>
    <cellStyle name="T_dtTL598G1._Ke hoach 2010 (theo doi 11-8-2010)" xfId="9918"/>
    <cellStyle name="T_dtTL598G1._Ke hoach 2010 (theo doi 11-8-2010) 2" xfId="9919"/>
    <cellStyle name="T_dtTL598G1._Ke hoach 2010 (theo doi 11-8-2010) 3" xfId="9920"/>
    <cellStyle name="T_dtTL598G1._Ke hoach 2010 (theo doi 11-8-2010)_BIEU KE HOACH  2015 (KTN 6.11 sua)" xfId="9921"/>
    <cellStyle name="T_dtTL598G1._ke hoach dau thau 30-6-2010" xfId="9922"/>
    <cellStyle name="T_dtTL598G1._ke hoach dau thau 30-6-2010 2" xfId="9923"/>
    <cellStyle name="T_dtTL598G1._ke hoach dau thau 30-6-2010 3" xfId="9924"/>
    <cellStyle name="T_dtTL598G1._ke hoach dau thau 30-6-2010_BIEU KE HOACH  2015 (KTN 6.11 sua)" xfId="9925"/>
    <cellStyle name="T_dtTL598G1._KH Von 2012 gui BKH 1" xfId="9926"/>
    <cellStyle name="T_dtTL598G1._KH Von 2012 gui BKH 1 2" xfId="9927"/>
    <cellStyle name="T_dtTL598G1._KH Von 2012 gui BKH 1 3" xfId="9928"/>
    <cellStyle name="T_dtTL598G1._KH Von 2012 gui BKH 1_BIEU KE HOACH  2015 (KTN 6.11 sua)" xfId="9929"/>
    <cellStyle name="T_dtTL598G1._QD ke hoach dau thau" xfId="9930"/>
    <cellStyle name="T_dtTL598G1._QD ke hoach dau thau 2" xfId="9931"/>
    <cellStyle name="T_dtTL598G1._QD ke hoach dau thau 3" xfId="9932"/>
    <cellStyle name="T_dtTL598G1._QD ke hoach dau thau_BIEU KE HOACH  2015 (KTN 6.11 sua)" xfId="9933"/>
    <cellStyle name="T_dtTL598G1._Tienluong" xfId="9934"/>
    <cellStyle name="T_dtTL598G1._Tienluong 2" xfId="9935"/>
    <cellStyle name="T_dtTL598G1._Tienluong 3" xfId="9936"/>
    <cellStyle name="T_dtTL598G1._Tienluong_BIEU KE HOACH  2015 (KTN 6.11 sua)" xfId="9937"/>
    <cellStyle name="T_dtTL598G1._tinh toan hoang ha" xfId="9938"/>
    <cellStyle name="T_dtTL598G1._tinh toan hoang ha 2" xfId="9939"/>
    <cellStyle name="T_dtTL598G1._tinh toan hoang ha 3" xfId="9940"/>
    <cellStyle name="T_dtTL598G1._tinh toan hoang ha_BIEU KE HOACH  2015 (KTN 6.11 sua)" xfId="9941"/>
    <cellStyle name="T_dtTL598G1._Tong von ĐTPT" xfId="9942"/>
    <cellStyle name="T_dtTL598G1._Tong von ĐTPT 2" xfId="9943"/>
    <cellStyle name="T_dtTL598G1._Tong von ĐTPT 3" xfId="9944"/>
    <cellStyle name="T_dtTL598G1._Tong von ĐTPT_BIEU KE HOACH  2015 (KTN 6.11 sua)" xfId="9945"/>
    <cellStyle name="T_Du an khoi cong moi nam 2010" xfId="9946"/>
    <cellStyle name="T_Du an khoi cong moi nam 2010 2" xfId="9947"/>
    <cellStyle name="T_Du an khoi cong moi nam 2010 3" xfId="9948"/>
    <cellStyle name="T_Du an khoi cong moi nam 2010_CT 134" xfId="9949"/>
    <cellStyle name="T_DU AN TKQH VA CHUAN BI DAU TU NAM 2007 sua ngay 9-11" xfId="9950"/>
    <cellStyle name="T_DU AN TKQH VA CHUAN BI DAU TU NAM 2007 sua ngay 9-11 2" xfId="9951"/>
    <cellStyle name="T_DU AN TKQH VA CHUAN BI DAU TU NAM 2007 sua ngay 9-11 3" xfId="9952"/>
    <cellStyle name="T_DU AN TKQH VA CHUAN BI DAU TU NAM 2007 sua ngay 9-11_Bieu mau danh muc du an thuoc CTMTQG nam 2008" xfId="9953"/>
    <cellStyle name="T_DU AN TKQH VA CHUAN BI DAU TU NAM 2007 sua ngay 9-11_Bieu mau danh muc du an thuoc CTMTQG nam 2008 2" xfId="9954"/>
    <cellStyle name="T_DU AN TKQH VA CHUAN BI DAU TU NAM 2007 sua ngay 9-11_Bieu mau danh muc du an thuoc CTMTQG nam 2008 3" xfId="9955"/>
    <cellStyle name="T_DU AN TKQH VA CHUAN BI DAU TU NAM 2007 sua ngay 9-11_Bieu mau danh muc du an thuoc CTMTQG nam 2008_CT 134" xfId="9956"/>
    <cellStyle name="T_DU AN TKQH VA CHUAN BI DAU TU NAM 2007 sua ngay 9-11_CT 134" xfId="9957"/>
    <cellStyle name="T_DU AN TKQH VA CHUAN BI DAU TU NAM 2007 sua ngay 9-11_Du an khoi cong moi nam 2010" xfId="9958"/>
    <cellStyle name="T_DU AN TKQH VA CHUAN BI DAU TU NAM 2007 sua ngay 9-11_Du an khoi cong moi nam 2010 2" xfId="9959"/>
    <cellStyle name="T_DU AN TKQH VA CHUAN BI DAU TU NAM 2007 sua ngay 9-11_Du an khoi cong moi nam 2010 3" xfId="9960"/>
    <cellStyle name="T_DU AN TKQH VA CHUAN BI DAU TU NAM 2007 sua ngay 9-11_Du an khoi cong moi nam 2010_CT 134" xfId="9961"/>
    <cellStyle name="T_DU AN TKQH VA CHUAN BI DAU TU NAM 2007 sua ngay 9-11_Ket qua phan bo von nam 2008" xfId="9962"/>
    <cellStyle name="T_DU AN TKQH VA CHUAN BI DAU TU NAM 2007 sua ngay 9-11_Ket qua phan bo von nam 2008 2" xfId="9963"/>
    <cellStyle name="T_DU AN TKQH VA CHUAN BI DAU TU NAM 2007 sua ngay 9-11_Ket qua phan bo von nam 2008 3" xfId="9964"/>
    <cellStyle name="T_DU AN TKQH VA CHUAN BI DAU TU NAM 2007 sua ngay 9-11_Ket qua phan bo von nam 2008_CT 134" xfId="9965"/>
    <cellStyle name="T_DU AN TKQH VA CHUAN BI DAU TU NAM 2007 sua ngay 9-11_KH XDCB_2008 lan 2 sua ngay 10-11" xfId="9966"/>
    <cellStyle name="T_DU AN TKQH VA CHUAN BI DAU TU NAM 2007 sua ngay 9-11_KH XDCB_2008 lan 2 sua ngay 10-11 2" xfId="9967"/>
    <cellStyle name="T_DU AN TKQH VA CHUAN BI DAU TU NAM 2007 sua ngay 9-11_KH XDCB_2008 lan 2 sua ngay 10-11 3" xfId="9968"/>
    <cellStyle name="T_DU AN TKQH VA CHUAN BI DAU TU NAM 2007 sua ngay 9-11_KH XDCB_2008 lan 2 sua ngay 10-11_CT 134" xfId="9969"/>
    <cellStyle name="T_Dự kiến danh mục đầu tư NTM năm 2015" xfId="9970"/>
    <cellStyle name="T_DU THAO BCKT LChâu" xfId="9971"/>
    <cellStyle name="T_Du toan" xfId="9972"/>
    <cellStyle name="T_Du toan 2" xfId="9973"/>
    <cellStyle name="T_Du toan 3" xfId="9974"/>
    <cellStyle name="T_dự toán 30a 2013" xfId="9975"/>
    <cellStyle name="T_du toan dieu chinh  20-8-2006" xfId="9976"/>
    <cellStyle name="T_du toan dieu chinh  20-8-2006 2" xfId="9977"/>
    <cellStyle name="T_du toan dieu chinh  20-8-2006 3" xfId="9978"/>
    <cellStyle name="T_du toan dieu chinh  20-8-2006_BIEU KE HOACH  2015 (KTN 6.11 sua)" xfId="9979"/>
    <cellStyle name="T_du toan kho bac - Than Uyen" xfId="9980"/>
    <cellStyle name="T_du toan kho bac - Than Uyen 2" xfId="9981"/>
    <cellStyle name="T_du toan kho bac - Than Uyen_Bieu chi tieu KH 2014 (Huy-04-11)" xfId="9982"/>
    <cellStyle name="T_du toan kho bac - Than Uyen_Bieu chi tieu KH 2014 (Huy-04-11) 2" xfId="9983"/>
    <cellStyle name="T_du toan kho bac - Than Uyen_bieu ke hoach dau thau" xfId="9984"/>
    <cellStyle name="T_du toan kho bac - Than Uyen_bieu ke hoach dau thau 2" xfId="9985"/>
    <cellStyle name="T_du toan kho bac - Than Uyen_bieu ke hoach dau thau 3" xfId="9986"/>
    <cellStyle name="T_du toan kho bac - Than Uyen_bieu ke hoach dau thau truong mam non SKH" xfId="9987"/>
    <cellStyle name="T_du toan kho bac - Than Uyen_bieu ke hoach dau thau truong mam non SKH 2" xfId="9988"/>
    <cellStyle name="T_du toan kho bac - Than Uyen_bieu ke hoach dau thau truong mam non SKH 3" xfId="9989"/>
    <cellStyle name="T_du toan kho bac - Than Uyen_bieu ke hoach dau thau truong mam non SKH_BIEU KE HOACH  2015 (KTN 6.11 sua)" xfId="9990"/>
    <cellStyle name="T_du toan kho bac - Than Uyen_bieu ke hoach dau thau_BIEU KE HOACH  2015 (KTN 6.11 sua)" xfId="9991"/>
    <cellStyle name="T_du toan kho bac - Than Uyen_bieu tong hop lai kh von 2011 gui phong TH-KTDN" xfId="9992"/>
    <cellStyle name="T_du toan kho bac - Than Uyen_bieu tong hop lai kh von 2011 gui phong TH-KTDN 2" xfId="9993"/>
    <cellStyle name="T_du toan kho bac - Than Uyen_bieu tong hop lai kh von 2011 gui phong TH-KTDN 3" xfId="9994"/>
    <cellStyle name="T_du toan kho bac - Than Uyen_bieu tong hop lai kh von 2011 gui phong TH-KTDN_BIEU KE HOACH  2015 (KTN 6.11 sua)" xfId="9995"/>
    <cellStyle name="T_du toan kho bac - Than Uyen_Book1" xfId="9996"/>
    <cellStyle name="T_du toan kho bac - Than Uyen_Book1 2" xfId="9997"/>
    <cellStyle name="T_du toan kho bac - Than Uyen_Book1 3" xfId="9998"/>
    <cellStyle name="T_du toan kho bac - Than Uyen_Book1_BIEU KE HOACH  2015 (KTN 6.11 sua)" xfId="9999"/>
    <cellStyle name="T_du toan kho bac - Than Uyen_Book1_Ke hoach 2010 (theo doi 11-8-2010)" xfId="10000"/>
    <cellStyle name="T_du toan kho bac - Than Uyen_Book1_Ke hoach 2010 (theo doi 11-8-2010) 2" xfId="10001"/>
    <cellStyle name="T_du toan kho bac - Than Uyen_Book1_Ke hoach 2010 (theo doi 11-8-2010) 3" xfId="10002"/>
    <cellStyle name="T_du toan kho bac - Than Uyen_Book1_Ke hoach 2010 (theo doi 11-8-2010)_BIEU KE HOACH  2015 (KTN 6.11 sua)" xfId="10003"/>
    <cellStyle name="T_du toan kho bac - Than Uyen_Book1_ke hoach dau thau 30-6-2010" xfId="10004"/>
    <cellStyle name="T_du toan kho bac - Than Uyen_Book1_ke hoach dau thau 30-6-2010 2" xfId="10005"/>
    <cellStyle name="T_du toan kho bac - Than Uyen_Book1_ke hoach dau thau 30-6-2010 3" xfId="10006"/>
    <cellStyle name="T_du toan kho bac - Than Uyen_Book1_ke hoach dau thau 30-6-2010_BIEU KE HOACH  2015 (KTN 6.11 sua)" xfId="10007"/>
    <cellStyle name="T_du toan kho bac - Than Uyen_Copy of KH PHAN BO VON ĐỐI ỨNG NAM 2011 (30 TY phuong án gop WB)" xfId="10008"/>
    <cellStyle name="T_du toan kho bac - Than Uyen_Copy of KH PHAN BO VON ĐỐI ỨNG NAM 2011 (30 TY phuong án gop WB) 2" xfId="10009"/>
    <cellStyle name="T_du toan kho bac - Than Uyen_Copy of KH PHAN BO VON ĐỐI ỨNG NAM 2011 (30 TY phuong án gop WB) 3" xfId="10010"/>
    <cellStyle name="T_du toan kho bac - Than Uyen_Copy of KH PHAN BO VON ĐỐI ỨNG NAM 2011 (30 TY phuong án gop WB)_BIEU KE HOACH  2015 (KTN 6.11 sua)" xfId="10011"/>
    <cellStyle name="T_du toan kho bac - Than Uyen_DTTD chieng chan Tham lai 29-9-2009" xfId="10012"/>
    <cellStyle name="T_du toan kho bac - Than Uyen_DTTD chieng chan Tham lai 29-9-2009 2" xfId="10013"/>
    <cellStyle name="T_du toan kho bac - Than Uyen_DTTD chieng chan Tham lai 29-9-2009 3" xfId="10014"/>
    <cellStyle name="T_du toan kho bac - Than Uyen_DTTD chieng chan Tham lai 29-9-2009_BIEU KE HOACH  2015 (KTN 6.11 sua)" xfId="10015"/>
    <cellStyle name="T_du toan kho bac - Than Uyen_dự toán 30a 2013" xfId="10016"/>
    <cellStyle name="T_du toan kho bac - Than Uyen_Du toan nuoc San Thang (GD2)" xfId="10017"/>
    <cellStyle name="T_du toan kho bac - Than Uyen_Du toan nuoc San Thang (GD2) 2" xfId="10018"/>
    <cellStyle name="T_du toan kho bac - Than Uyen_Du toan nuoc San Thang (GD2) 3" xfId="10019"/>
    <cellStyle name="T_du toan kho bac - Than Uyen_Du toan nuoc San Thang (GD2)_BIEU KE HOACH  2015 (KTN 6.11 sua)" xfId="10020"/>
    <cellStyle name="T_du toan kho bac - Than Uyen_Ke hoach 2010 (theo doi 11-8-2010)" xfId="10021"/>
    <cellStyle name="T_du toan kho bac - Than Uyen_Ke hoach 2010 (theo doi 11-8-2010) 2" xfId="10022"/>
    <cellStyle name="T_du toan kho bac - Than Uyen_Ke hoach 2010 (theo doi 11-8-2010) 3" xfId="10023"/>
    <cellStyle name="T_du toan kho bac - Than Uyen_Ke hoach 2010 (theo doi 11-8-2010)_BIEU KE HOACH  2015 (KTN 6.11 sua)" xfId="10024"/>
    <cellStyle name="T_du toan kho bac - Than Uyen_ke hoach dau thau 30-6-2010" xfId="10025"/>
    <cellStyle name="T_du toan kho bac - Than Uyen_ke hoach dau thau 30-6-2010 2" xfId="10026"/>
    <cellStyle name="T_du toan kho bac - Than Uyen_ke hoach dau thau 30-6-2010 3" xfId="10027"/>
    <cellStyle name="T_du toan kho bac - Than Uyen_ke hoach dau thau 30-6-2010_BIEU KE HOACH  2015 (KTN 6.11 sua)" xfId="10028"/>
    <cellStyle name="T_du toan kho bac - Than Uyen_KH Von 2012 gui BKH 1" xfId="10029"/>
    <cellStyle name="T_du toan kho bac - Than Uyen_KH Von 2012 gui BKH 1 2" xfId="10030"/>
    <cellStyle name="T_du toan kho bac - Than Uyen_KH Von 2012 gui BKH 1 3" xfId="10031"/>
    <cellStyle name="T_du toan kho bac - Than Uyen_KH Von 2012 gui BKH 1_BIEU KE HOACH  2015 (KTN 6.11 sua)" xfId="10032"/>
    <cellStyle name="T_du toan kho bac - Than Uyen_QD ke hoach dau thau" xfId="10033"/>
    <cellStyle name="T_du toan kho bac - Than Uyen_QD ke hoach dau thau 2" xfId="10034"/>
    <cellStyle name="T_du toan kho bac - Than Uyen_QD ke hoach dau thau 3" xfId="10035"/>
    <cellStyle name="T_du toan kho bac - Than Uyen_QD ke hoach dau thau_BIEU KE HOACH  2015 (KTN 6.11 sua)" xfId="10036"/>
    <cellStyle name="T_du toan kho bac - Than Uyen_Ra soat KH von 2011 (Huy-11-11-11)" xfId="10037"/>
    <cellStyle name="T_du toan kho bac - Than Uyen_Ra soat KH von 2011 (Huy-11-11-11) 2" xfId="10038"/>
    <cellStyle name="T_du toan kho bac - Than Uyen_Ra soat KH von 2011 (Huy-11-11-11) 3" xfId="10039"/>
    <cellStyle name="T_du toan kho bac - Than Uyen_Ra soat KH von 2011 (Huy-11-11-11)_BIEU KE HOACH  2015 (KTN 6.11 sua)" xfId="10040"/>
    <cellStyle name="T_du toan kho bac - Than Uyen_tinh toan hoang ha" xfId="10041"/>
    <cellStyle name="T_du toan kho bac - Than Uyen_tinh toan hoang ha 2" xfId="10042"/>
    <cellStyle name="T_du toan kho bac - Than Uyen_tinh toan hoang ha 3" xfId="10043"/>
    <cellStyle name="T_du toan kho bac - Than Uyen_tinh toan hoang ha_BIEU KE HOACH  2015 (KTN 6.11 sua)" xfId="10044"/>
    <cellStyle name="T_du toan kho bac - Than Uyen_Tong von ĐTPT" xfId="10045"/>
    <cellStyle name="T_du toan kho bac - Than Uyen_Tong von ĐTPT 2" xfId="10046"/>
    <cellStyle name="T_du toan kho bac - Than Uyen_Tong von ĐTPT 3" xfId="10047"/>
    <cellStyle name="T_du toan kho bac - Than Uyen_Tong von ĐTPT_BIEU KE HOACH  2015 (KTN 6.11 sua)" xfId="10048"/>
    <cellStyle name="T_du toan kho bac - Than Uyen_Viec Huy dang lam" xfId="10049"/>
    <cellStyle name="T_du toan kho bac - Than Uyen_Viec Huy dang lam_CT 134" xfId="10050"/>
    <cellStyle name="T_Du toan nuoc San Thang (GD2)" xfId="10051"/>
    <cellStyle name="T_Du toan nuoc San Thang (GD2) 2" xfId="10052"/>
    <cellStyle name="T_Du toan nuoc San Thang (GD2) 3" xfId="10053"/>
    <cellStyle name="T_Du toan nuoc San Thang (GD2)_BIEU KE HOACH  2015 (KTN 6.11 sua)" xfId="10054"/>
    <cellStyle name="T_Du toan tham dinh (NSH Ban Moi)" xfId="10055"/>
    <cellStyle name="T_Du toan tham dinh (NSH Ban Moi) 2" xfId="10056"/>
    <cellStyle name="T_Du toan tham dinh (NSH Ban Moi) 3" xfId="10057"/>
    <cellStyle name="T_Du toan tham dinh (NSH Ban Moi)_CT 134" xfId="10058"/>
    <cellStyle name="T_Du toan tham dinh (NSH Ban Moi)_GVL" xfId="10059"/>
    <cellStyle name="T_Du toan tham dinh (NSH Ban Moi)_GVL 2" xfId="10060"/>
    <cellStyle name="T_Du toan tham dinh (NSH Ban Moi)_GVL 3" xfId="10061"/>
    <cellStyle name="T_Du toan tham dinh (NSH Ban Moi)_GVL_BIEU KE HOACH  2015 (KTN 6.11 sua)" xfId="10062"/>
    <cellStyle name="T_Du toan_BIEU KE HOACH  2015 (KTN 6.11 sua)" xfId="10063"/>
    <cellStyle name="T_DuToan92009Luong650" xfId="10064"/>
    <cellStyle name="T_DuToan92009Luong650 2" xfId="10065"/>
    <cellStyle name="T_DuToan92009Luong650 3" xfId="10066"/>
    <cellStyle name="T_DuToan92009Luong650_CT 134" xfId="10067"/>
    <cellStyle name="T_dutoanthuyloinamha" xfId="10068"/>
    <cellStyle name="T_dutoanthuyloinamha 2" xfId="10069"/>
    <cellStyle name="T_dutoanthuyloinamha 3" xfId="10070"/>
    <cellStyle name="T_dutoanthuyloinamha_BIEU KE HOACH  2015 (KTN 6.11 sua)" xfId="10071"/>
    <cellStyle name="T_form ton kho CK 2 tuan 8" xfId="10072"/>
    <cellStyle name="T_form ton kho CK 2 tuan 8 2" xfId="10073"/>
    <cellStyle name="T_form ton kho CK 2 tuan 8 3" xfId="10074"/>
    <cellStyle name="T_form ton kho CK 2 tuan 8_CT 134" xfId="10075"/>
    <cellStyle name="T_Gui Phai TTra TRUONG PTTH Ka Lang Hieu bo+Phu 17-8-09-" xfId="10076"/>
    <cellStyle name="T_Gui Phai TTra TRUONG PTTH Ka Lang Hieu bo+Phu 17-8-09- 2" xfId="10077"/>
    <cellStyle name="T_GVL" xfId="10078"/>
    <cellStyle name="T_GVL 2" xfId="10079"/>
    <cellStyle name="T_GVL 3" xfId="10080"/>
    <cellStyle name="T_GVL_BIEU KE HOACH  2015 (KTN 6.11 sua)" xfId="10081"/>
    <cellStyle name="T_HD TT1" xfId="10082"/>
    <cellStyle name="T_HD TT1 2" xfId="10083"/>
    <cellStyle name="T_HD TT1 3" xfId="10084"/>
    <cellStyle name="T_HD TT1_BIEU KE HOACH  2015 (KTN 6.11 sua)" xfId="10085"/>
    <cellStyle name="T_Ho van xa khi" xfId="10086"/>
    <cellStyle name="T_Ho van xa khi 2" xfId="10087"/>
    <cellStyle name="T_Ho van xa khi 3" xfId="10088"/>
    <cellStyle name="T_Ho van xa khi_BIEU KE HOACH  2015 (KTN 6.11 sua)" xfId="10089"/>
    <cellStyle name="T_Ho van xa khi_bieu ke hoach dau thau" xfId="10090"/>
    <cellStyle name="T_Ho van xa khi_bieu ke hoach dau thau 2" xfId="10091"/>
    <cellStyle name="T_Ho van xa khi_bieu ke hoach dau thau 3" xfId="10092"/>
    <cellStyle name="T_Ho van xa khi_bieu ke hoach dau thau truong mam non SKH" xfId="10093"/>
    <cellStyle name="T_Ho van xa khi_bieu ke hoach dau thau truong mam non SKH 2" xfId="10094"/>
    <cellStyle name="T_Ho van xa khi_bieu ke hoach dau thau truong mam non SKH 3" xfId="10095"/>
    <cellStyle name="T_Ho van xa khi_bieu ke hoach dau thau truong mam non SKH_BIEU KE HOACH  2015 (KTN 6.11 sua)" xfId="10096"/>
    <cellStyle name="T_Ho van xa khi_bieu ke hoach dau thau_BIEU KE HOACH  2015 (KTN 6.11 sua)" xfId="10097"/>
    <cellStyle name="T_Ho van xa khi_Book1" xfId="10098"/>
    <cellStyle name="T_Ho van xa khi_Book1 2" xfId="10099"/>
    <cellStyle name="T_Ho van xa khi_Book1 3" xfId="10100"/>
    <cellStyle name="T_Ho van xa khi_Book1_BIEU KE HOACH  2015 (KTN 6.11 sua)" xfId="10101"/>
    <cellStyle name="T_Ho van xa khi_DTTD chieng chan Tham lai 29-9-2009" xfId="10102"/>
    <cellStyle name="T_Ho van xa khi_DTTD chieng chan Tham lai 29-9-2009 2" xfId="10103"/>
    <cellStyle name="T_Ho van xa khi_DTTD chieng chan Tham lai 29-9-2009 3" xfId="10104"/>
    <cellStyle name="T_Ho van xa khi_DTTD chieng chan Tham lai 29-9-2009_BIEU KE HOACH  2015 (KTN 6.11 sua)" xfId="10105"/>
    <cellStyle name="T_Ho van xa khi_Ke hoach 2010 (theo doi 11-8-2010)" xfId="10106"/>
    <cellStyle name="T_Ho van xa khi_Ke hoach 2010 (theo doi 11-8-2010) 2" xfId="10107"/>
    <cellStyle name="T_Ho van xa khi_Ke hoach 2010 (theo doi 11-8-2010) 3" xfId="10108"/>
    <cellStyle name="T_Ho van xa khi_Ke hoach 2010 (theo doi 11-8-2010)_BIEU KE HOACH  2015 (KTN 6.11 sua)" xfId="10109"/>
    <cellStyle name="T_Ho van xa khi_ke hoach dau thau 30-6-2010" xfId="10110"/>
    <cellStyle name="T_Ho van xa khi_ke hoach dau thau 30-6-2010 2" xfId="10111"/>
    <cellStyle name="T_Ho van xa khi_ke hoach dau thau 30-6-2010 3" xfId="10112"/>
    <cellStyle name="T_Ho van xa khi_ke hoach dau thau 30-6-2010_BIEU KE HOACH  2015 (KTN 6.11 sua)" xfId="10113"/>
    <cellStyle name="T_Ho van xa khi_QD ke hoach dau thau" xfId="10114"/>
    <cellStyle name="T_Ho van xa khi_QD ke hoach dau thau 2" xfId="10115"/>
    <cellStyle name="T_Ho van xa khi_QD ke hoach dau thau 3" xfId="10116"/>
    <cellStyle name="T_Ho van xa khi_QD ke hoach dau thau_BIEU KE HOACH  2015 (KTN 6.11 sua)" xfId="10117"/>
    <cellStyle name="T_Ho van xa khi_tinh toan hoang ha" xfId="10118"/>
    <cellStyle name="T_Ho van xa khi_tinh toan hoang ha 2" xfId="10119"/>
    <cellStyle name="T_Ho van xa khi_tinh toan hoang ha 3" xfId="10120"/>
    <cellStyle name="T_Ho van xa khi_tinh toan hoang ha_BIEU KE HOACH  2015 (KTN 6.11 sua)" xfId="10121"/>
    <cellStyle name="T_HoSo_THCS_T91.xlsDTNT" xfId="10122"/>
    <cellStyle name="T_HoSo_THCS_T91.xlsDTNT 2" xfId="10123"/>
    <cellStyle name="T_HoSo_THCS_T91.xlsDTNT 3" xfId="10124"/>
    <cellStyle name="T_HoSo_THCS_T91.xlsDTNT_BIEU KE HOACH  2015 (KTN 6.11 sua)" xfId="10125"/>
    <cellStyle name="T_hothamdinh" xfId="10126"/>
    <cellStyle name="T_hothamdinh 2" xfId="10127"/>
    <cellStyle name="T_Ht-PTq1-03" xfId="10128"/>
    <cellStyle name="T_Ke hoach KTXH  nam 2009_PKT thang 11 nam 2008" xfId="10129"/>
    <cellStyle name="T_Ke hoach KTXH  nam 2009_PKT thang 11 nam 2008 2" xfId="10130"/>
    <cellStyle name="T_Ke hoach KTXH  nam 2009_PKT thang 11 nam 2008 3" xfId="10131"/>
    <cellStyle name="T_Ke hoach KTXH  nam 2009_PKT thang 11 nam 2008_CT 134" xfId="10132"/>
    <cellStyle name="T_Ke khai di Thanh Hoa" xfId="10133"/>
    <cellStyle name="T_Ket qua dau thau" xfId="10134"/>
    <cellStyle name="T_Ket qua dau thau 2" xfId="10135"/>
    <cellStyle name="T_Ket qua dau thau 3" xfId="10136"/>
    <cellStyle name="T_Ket qua dau thau_CT 134" xfId="10137"/>
    <cellStyle name="T_Ket qua phan bo von nam 2008" xfId="10138"/>
    <cellStyle name="T_Ket qua phan bo von nam 2008 2" xfId="10139"/>
    <cellStyle name="T_Ket qua phan bo von nam 2008 3" xfId="10140"/>
    <cellStyle name="T_Ket qua phan bo von nam 2008_CT 134" xfId="10141"/>
    <cellStyle name="T_KH Von 2012 gui BKH 2" xfId="10142"/>
    <cellStyle name="T_KH Von 2012 gui BKH 2 2" xfId="10143"/>
    <cellStyle name="T_KH Von 2012 gui BKH 2 3" xfId="10144"/>
    <cellStyle name="T_KH Von 2012 gui BKH 2_BIEU KE HOACH  2015 (KTN 6.11 sua)" xfId="10145"/>
    <cellStyle name="T_KH XDCB_2008 lan 2 sua ngay 10-11" xfId="10146"/>
    <cellStyle name="T_KH XDCB_2008 lan 2 sua ngay 10-11 2" xfId="10147"/>
    <cellStyle name="T_KH XDCB_2008 lan 2 sua ngay 10-11 3" xfId="10148"/>
    <cellStyle name="T_KH XDCB_2008 lan 2 sua ngay 10-11_CT 134" xfId="10149"/>
    <cellStyle name="T_Khao satD1" xfId="10150"/>
    <cellStyle name="T_Khao satD1 2" xfId="10151"/>
    <cellStyle name="T_Khao satD1 3" xfId="10152"/>
    <cellStyle name="T_Khao satD1_BIEU KE HOACH  2015 (KTN 6.11 sua)" xfId="10153"/>
    <cellStyle name="T_Khao satD1_bieu ke hoach dau thau" xfId="10154"/>
    <cellStyle name="T_Khao satD1_bieu ke hoach dau thau 2" xfId="10155"/>
    <cellStyle name="T_Khao satD1_bieu ke hoach dau thau 3" xfId="10156"/>
    <cellStyle name="T_Khao satD1_bieu ke hoach dau thau truong mam non SKH" xfId="10157"/>
    <cellStyle name="T_Khao satD1_bieu ke hoach dau thau truong mam non SKH 2" xfId="10158"/>
    <cellStyle name="T_Khao satD1_bieu ke hoach dau thau truong mam non SKH 3" xfId="10159"/>
    <cellStyle name="T_Khao satD1_bieu ke hoach dau thau truong mam non SKH_BIEU KE HOACH  2015 (KTN 6.11 sua)" xfId="10160"/>
    <cellStyle name="T_Khao satD1_bieu ke hoach dau thau_BIEU KE HOACH  2015 (KTN 6.11 sua)" xfId="10161"/>
    <cellStyle name="T_Khao satD1_bieu tong hop lai kh von 2011 gui phong TH-KTDN" xfId="10162"/>
    <cellStyle name="T_Khao satD1_bieu tong hop lai kh von 2011 gui phong TH-KTDN 2" xfId="10163"/>
    <cellStyle name="T_Khao satD1_bieu tong hop lai kh von 2011 gui phong TH-KTDN 3" xfId="10164"/>
    <cellStyle name="T_Khao satD1_bieu tong hop lai kh von 2011 gui phong TH-KTDN_BIEU KE HOACH  2015 (KTN 6.11 sua)" xfId="10165"/>
    <cellStyle name="T_Khao satD1_Book1" xfId="10166"/>
    <cellStyle name="T_Khao satD1_Book1 2" xfId="10167"/>
    <cellStyle name="T_Khao satD1_Book1 3" xfId="10168"/>
    <cellStyle name="T_Khao satD1_Book1_BIEU KE HOACH  2015 (KTN 6.11 sua)" xfId="10169"/>
    <cellStyle name="T_Khao satD1_Book1_Ke hoach 2010 (theo doi 11-8-2010)" xfId="10170"/>
    <cellStyle name="T_Khao satD1_Book1_Ke hoach 2010 (theo doi 11-8-2010) 2" xfId="10171"/>
    <cellStyle name="T_Khao satD1_Book1_Ke hoach 2010 (theo doi 11-8-2010) 3" xfId="10172"/>
    <cellStyle name="T_Khao satD1_Book1_Ke hoach 2010 (theo doi 11-8-2010)_CT 134" xfId="10173"/>
    <cellStyle name="T_Khao satD1_Copy of KH PHAN BO VON ĐỐI ỨNG NAM 2011 (30 TY phuong án gop WB)" xfId="10174"/>
    <cellStyle name="T_Khao satD1_Copy of KH PHAN BO VON ĐỐI ỨNG NAM 2011 (30 TY phuong án gop WB) 2" xfId="10175"/>
    <cellStyle name="T_Khao satD1_Copy of KH PHAN BO VON ĐỐI ỨNG NAM 2011 (30 TY phuong án gop WB) 3" xfId="10176"/>
    <cellStyle name="T_Khao satD1_Copy of KH PHAN BO VON ĐỐI ỨNG NAM 2011 (30 TY phuong án gop WB)_BIEU KE HOACH  2015 (KTN 6.11 sua)" xfId="10177"/>
    <cellStyle name="T_Khao satD1_DT tieu hoc diem TDC ban Cho 28-02-09" xfId="10178"/>
    <cellStyle name="T_Khao satD1_DT tieu hoc diem TDC ban Cho 28-02-09 2" xfId="10179"/>
    <cellStyle name="T_Khao satD1_DT tieu hoc diem TDC ban Cho 28-02-09 3" xfId="10180"/>
    <cellStyle name="T_Khao satD1_DT tieu hoc diem TDC ban Cho 28-02-09_BIEU KE HOACH  2015 (KTN 6.11 sua)" xfId="10181"/>
    <cellStyle name="T_Khao satD1_DTTD chieng chan Tham lai 29-9-2009" xfId="10182"/>
    <cellStyle name="T_Khao satD1_DTTD chieng chan Tham lai 29-9-2009 2" xfId="10183"/>
    <cellStyle name="T_Khao satD1_DTTD chieng chan Tham lai 29-9-2009 3" xfId="10184"/>
    <cellStyle name="T_Khao satD1_DTTD chieng chan Tham lai 29-9-2009_BIEU KE HOACH  2015 (KTN 6.11 sua)" xfId="10185"/>
    <cellStyle name="T_Khao satD1_GVL" xfId="10186"/>
    <cellStyle name="T_Khao satD1_GVL 2" xfId="10187"/>
    <cellStyle name="T_Khao satD1_GVL 3" xfId="10188"/>
    <cellStyle name="T_Khao satD1_GVL_BIEU KE HOACH  2015 (KTN 6.11 sua)" xfId="10189"/>
    <cellStyle name="T_Khao satD1_Ke hoach 2010 (theo doi 11-8-2010)" xfId="10190"/>
    <cellStyle name="T_Khao satD1_Ke hoach 2010 (theo doi 11-8-2010) 2" xfId="10191"/>
    <cellStyle name="T_Khao satD1_Ke hoach 2010 (theo doi 11-8-2010) 3" xfId="10192"/>
    <cellStyle name="T_Khao satD1_Ke hoach 2010 (theo doi 11-8-2010)_BIEU KE HOACH  2015 (KTN 6.11 sua)" xfId="10193"/>
    <cellStyle name="T_Khao satD1_ke hoach dau thau 30-6-2010" xfId="10194"/>
    <cellStyle name="T_Khao satD1_ke hoach dau thau 30-6-2010 2" xfId="10195"/>
    <cellStyle name="T_Khao satD1_ke hoach dau thau 30-6-2010 3" xfId="10196"/>
    <cellStyle name="T_Khao satD1_ke hoach dau thau 30-6-2010_BIEU KE HOACH  2015 (KTN 6.11 sua)" xfId="10197"/>
    <cellStyle name="T_Khao satD1_KH Von 2012 gui BKH 1" xfId="10198"/>
    <cellStyle name="T_Khao satD1_KH Von 2012 gui BKH 1 2" xfId="10199"/>
    <cellStyle name="T_Khao satD1_KH Von 2012 gui BKH 1 3" xfId="10200"/>
    <cellStyle name="T_Khao satD1_KH Von 2012 gui BKH 1_BIEU KE HOACH  2015 (KTN 6.11 sua)" xfId="10201"/>
    <cellStyle name="T_Khao satD1_QD ke hoach dau thau" xfId="10202"/>
    <cellStyle name="T_Khao satD1_QD ke hoach dau thau 2" xfId="10203"/>
    <cellStyle name="T_Khao satD1_QD ke hoach dau thau 3" xfId="10204"/>
    <cellStyle name="T_Khao satD1_QD ke hoach dau thau_BIEU KE HOACH  2015 (KTN 6.11 sua)" xfId="10205"/>
    <cellStyle name="T_Khao satD1_Tienluong" xfId="10206"/>
    <cellStyle name="T_Khao satD1_Tienluong 2" xfId="10207"/>
    <cellStyle name="T_Khao satD1_Tienluong 3" xfId="10208"/>
    <cellStyle name="T_Khao satD1_Tienluong_BIEU KE HOACH  2015 (KTN 6.11 sua)" xfId="10209"/>
    <cellStyle name="T_Khao satD1_tinh toan hoang ha" xfId="10210"/>
    <cellStyle name="T_Khao satD1_tinh toan hoang ha 2" xfId="10211"/>
    <cellStyle name="T_Khao satD1_tinh toan hoang ha 3" xfId="10212"/>
    <cellStyle name="T_Khao satD1_tinh toan hoang ha_BIEU KE HOACH  2015 (KTN 6.11 sua)" xfId="10213"/>
    <cellStyle name="T_Khao satD1_Tong von ĐTPT" xfId="10214"/>
    <cellStyle name="T_Khao satD1_Tong von ĐTPT 2" xfId="10215"/>
    <cellStyle name="T_Khao satD1_Tong von ĐTPT 3" xfId="10216"/>
    <cellStyle name="T_Khao satD1_Tong von ĐTPT_BIEU KE HOACH  2015 (KTN 6.11 sua)" xfId="10217"/>
    <cellStyle name="T_Khoi luong §­êng èng" xfId="10218"/>
    <cellStyle name="T_Khoi luong §­êng èng 2" xfId="10219"/>
    <cellStyle name="T_Khoi luong §­êng èng 3" xfId="10220"/>
    <cellStyle name="T_Khoi luong §­êng èng_BIEU KE HOACH  2015 (KTN 6.11 sua)" xfId="10221"/>
    <cellStyle name="T_Khoi luong §­êng èng_bieu ke hoach dau thau" xfId="10222"/>
    <cellStyle name="T_Khoi luong §­êng èng_bieu ke hoach dau thau 2" xfId="10223"/>
    <cellStyle name="T_Khoi luong §­êng èng_bieu ke hoach dau thau 3" xfId="10224"/>
    <cellStyle name="T_Khoi luong §­êng èng_bieu ke hoach dau thau truong mam non SKH" xfId="10225"/>
    <cellStyle name="T_Khoi luong §­êng èng_bieu ke hoach dau thau truong mam non SKH 2" xfId="10226"/>
    <cellStyle name="T_Khoi luong §­êng èng_bieu ke hoach dau thau truong mam non SKH 3" xfId="10227"/>
    <cellStyle name="T_Khoi luong §­êng èng_bieu ke hoach dau thau truong mam non SKH_BIEU KE HOACH  2015 (KTN 6.11 sua)" xfId="10228"/>
    <cellStyle name="T_Khoi luong §­êng èng_bieu ke hoach dau thau_BIEU KE HOACH  2015 (KTN 6.11 sua)" xfId="10229"/>
    <cellStyle name="T_Khoi luong §­êng èng_Book1" xfId="10230"/>
    <cellStyle name="T_Khoi luong §­êng èng_Book1 2" xfId="10231"/>
    <cellStyle name="T_Khoi luong §­êng èng_Book1 3" xfId="10232"/>
    <cellStyle name="T_Khoi luong §­êng èng_Book1_BIEU KE HOACH  2015 (KTN 6.11 sua)" xfId="10233"/>
    <cellStyle name="T_Khoi luong §­êng èng_DTTD chieng chan Tham lai 29-9-2009" xfId="10234"/>
    <cellStyle name="T_Khoi luong §­êng èng_DTTD chieng chan Tham lai 29-9-2009 2" xfId="10235"/>
    <cellStyle name="T_Khoi luong §­êng èng_DTTD chieng chan Tham lai 29-9-2009 3" xfId="10236"/>
    <cellStyle name="T_Khoi luong §­êng èng_DTTD chieng chan Tham lai 29-9-2009_BIEU KE HOACH  2015 (KTN 6.11 sua)" xfId="10237"/>
    <cellStyle name="T_Khoi luong §­êng èng_Ke hoach 2010 (theo doi 11-8-2010)" xfId="10238"/>
    <cellStyle name="T_Khoi luong §­êng èng_Ke hoach 2010 (theo doi 11-8-2010) 2" xfId="10239"/>
    <cellStyle name="T_Khoi luong §­êng èng_Ke hoach 2010 (theo doi 11-8-2010) 3" xfId="10240"/>
    <cellStyle name="T_Khoi luong §­êng èng_Ke hoach 2010 (theo doi 11-8-2010)_BIEU KE HOACH  2015 (KTN 6.11 sua)" xfId="10241"/>
    <cellStyle name="T_Khoi luong §­êng èng_ke hoach dau thau 30-6-2010" xfId="10242"/>
    <cellStyle name="T_Khoi luong §­êng èng_ke hoach dau thau 30-6-2010 2" xfId="10243"/>
    <cellStyle name="T_Khoi luong §­êng èng_ke hoach dau thau 30-6-2010 3" xfId="10244"/>
    <cellStyle name="T_Khoi luong §­êng èng_ke hoach dau thau 30-6-2010_BIEU KE HOACH  2015 (KTN 6.11 sua)" xfId="10245"/>
    <cellStyle name="T_Khoi luong §­êng èng_QD ke hoach dau thau" xfId="10246"/>
    <cellStyle name="T_Khoi luong §­êng èng_QD ke hoach dau thau 2" xfId="10247"/>
    <cellStyle name="T_Khoi luong §­êng èng_QD ke hoach dau thau 3" xfId="10248"/>
    <cellStyle name="T_Khoi luong §­êng èng_QD ke hoach dau thau_BIEU KE HOACH  2015 (KTN 6.11 sua)" xfId="10249"/>
    <cellStyle name="T_Khoi luong §­êng èng_tinh toan hoang ha" xfId="10250"/>
    <cellStyle name="T_Khoi luong §­êng èng_tinh toan hoang ha 2" xfId="10251"/>
    <cellStyle name="T_Khoi luong §­êng èng_tinh toan hoang ha 3" xfId="10252"/>
    <cellStyle name="T_Khoi luong §­êng èng_tinh toan hoang ha_BIEU KE HOACH  2015 (KTN 6.11 sua)" xfId="10253"/>
    <cellStyle name="T_KL san nen Phieng Ot" xfId="10254"/>
    <cellStyle name="T_KL san nen Phieng Ot 2" xfId="10255"/>
    <cellStyle name="T_KL san nen Phieng Ot 3" xfId="10256"/>
    <cellStyle name="T_KL san nen Phieng Ot_BIEU KE HOACH  2015 (KTN 6.11 sua)" xfId="10257"/>
    <cellStyle name="T_Kldao dap" xfId="10258"/>
    <cellStyle name="T_Kldao dap 2" xfId="10259"/>
    <cellStyle name="T_Kldao dap 3" xfId="10260"/>
    <cellStyle name="T_Kldao dap_Bao cao TPCP" xfId="10261"/>
    <cellStyle name="T_Kldao dap_Bao cao TPCP 2" xfId="10262"/>
    <cellStyle name="T_Kldao dap_Bao cao TPCP 3" xfId="10263"/>
    <cellStyle name="T_Kldao dap_Bao cao TPCP_BIEU KE HOACH  2015 (KTN 6.11 sua)" xfId="10264"/>
    <cellStyle name="T_Kldao dap_BIEU KE HOACH  2015 (KTN 6.11 sua)" xfId="10265"/>
    <cellStyle name="T_Kldao dap_Book1" xfId="10266"/>
    <cellStyle name="T_Kldao dap_Book1 2" xfId="10267"/>
    <cellStyle name="T_Kldao dap_Book1 3" xfId="10268"/>
    <cellStyle name="T_Kldao dap_Book1_Bao cao TPCP" xfId="10269"/>
    <cellStyle name="T_Kldao dap_Book1_Bao cao TPCP 2" xfId="10270"/>
    <cellStyle name="T_Kldao dap_Book1_Bao cao TPCP 3" xfId="10271"/>
    <cellStyle name="T_Kldao dap_Book1_Bao cao TPCP_CT 134" xfId="10272"/>
    <cellStyle name="T_Kldao dap_Book1_BIEU KE HOACH  2015 (KTN 6.11 sua)" xfId="10273"/>
    <cellStyle name="T_Kldao dap_GVL" xfId="10274"/>
    <cellStyle name="T_Kldao dap_GVL 2" xfId="10275"/>
    <cellStyle name="T_Kldao dap_GVL 3" xfId="10276"/>
    <cellStyle name="T_Kldao dap_GVL_BIEU KE HOACH  2015 (KTN 6.11 sua)" xfId="10277"/>
    <cellStyle name="T_Kldao dap_Ke hoach 2010 (theo doi 11-8-2010)" xfId="10278"/>
    <cellStyle name="T_Kldao dap_Ke hoach 2010 (theo doi 11-8-2010) 2" xfId="10279"/>
    <cellStyle name="T_Kldao dap_Ke hoach 2010 (theo doi 11-8-2010) 3" xfId="10280"/>
    <cellStyle name="T_Kldao dap_Ke hoach 2010 (theo doi 11-8-2010)_CT 134" xfId="10281"/>
    <cellStyle name="T_KTOANKSAT" xfId="10282"/>
    <cellStyle name="T_KTOANKSAT 2" xfId="10283"/>
    <cellStyle name="T_KTOANKSAT 3" xfId="10284"/>
    <cellStyle name="T_KTOANKSAT_BIEU KE HOACH  2015 (KTN 6.11 sua)" xfId="10285"/>
    <cellStyle name="T_Luy ke thang 1.2016 lai chau" xfId="10286"/>
    <cellStyle name="T_MACRO DIR-PTVT-07" xfId="10287"/>
    <cellStyle name="T_MACRO DIR-PTVT-07 2" xfId="10288"/>
    <cellStyle name="T_MACRO DIR-PTVT-07 3" xfId="10289"/>
    <cellStyle name="T_MACRO DIR-PTVT-07_BIEU KE HOACH  2015 (KTN 6.11 sua)" xfId="10290"/>
    <cellStyle name="T_MACRO DIR-PTVT-07_GVL" xfId="10291"/>
    <cellStyle name="T_MACRO DIR-PTVT-07_GVL 2" xfId="10292"/>
    <cellStyle name="T_MACRO DIR-PTVT-07_GVL 3" xfId="10293"/>
    <cellStyle name="T_MACRO DIR-PTVT-07_GVL_BIEU KE HOACH  2015 (KTN 6.11 sua)" xfId="10294"/>
    <cellStyle name="T_MACRO DIR-PTVT-07_Ke hoach 2010 (theo doi 11-8-2010)" xfId="10295"/>
    <cellStyle name="T_MACRO DIR-PTVT-07_Ke hoach 2010 (theo doi 11-8-2010) 2" xfId="10296"/>
    <cellStyle name="T_MACRO DIR-PTVT-07_Ke hoach 2010 (theo doi 11-8-2010) 3" xfId="10297"/>
    <cellStyle name="T_MACRO DIR-PTVT-07_Ke hoach 2010 (theo doi 11-8-2010)_CT 134" xfId="10298"/>
    <cellStyle name="T_Me_Tri_6_07" xfId="10299"/>
    <cellStyle name="T_Me_Tri_6_07 2" xfId="10300"/>
    <cellStyle name="T_Me_Tri_6_07 3" xfId="10301"/>
    <cellStyle name="T_Me_Tri_6_07_BIEU KE HOACH  2015 (KTN 6.11 sua)" xfId="10302"/>
    <cellStyle name="T_N2 thay dat (N1-1)" xfId="10303"/>
    <cellStyle name="T_N2 thay dat (N1-1) 2" xfId="10304"/>
    <cellStyle name="T_N2 thay dat (N1-1) 3" xfId="10305"/>
    <cellStyle name="T_N2 thay dat (N1-1)_BIEU KE HOACH  2015 (KTN 6.11 sua)" xfId="10306"/>
    <cellStyle name="T_Nha lop hoc 8 P" xfId="10307"/>
    <cellStyle name="T_Nha lop hoc 8 P 2" xfId="10308"/>
    <cellStyle name="T_Nha lop hoc 8 P 3" xfId="10309"/>
    <cellStyle name="T_Nha lop hoc 8 P_BIEU KE HOACH  2015 (KTN 6.11 sua)" xfId="10310"/>
    <cellStyle name="T_NPP Khanh Vinh Thai Nguyen - BC KTTB_CTrinh_TB__20_loc__Milk_Yomilk_CK1" xfId="10311"/>
    <cellStyle name="T_NPP Khanh Vinh Thai Nguyen - BC KTTB_CTrinh_TB__20_loc__Milk_Yomilk_CK1 2" xfId="10312"/>
    <cellStyle name="T_NPP Khanh Vinh Thai Nguyen - BC KTTB_CTrinh_TB__20_loc__Milk_Yomilk_CK1 3" xfId="10313"/>
    <cellStyle name="T_NPP Khanh Vinh Thai Nguyen - BC KTTB_CTrinh_TB__20_loc__Milk_Yomilk_CK1_CT 134" xfId="10314"/>
    <cellStyle name="T_Phan tich vat tu" xfId="10315"/>
    <cellStyle name="T_Phan tich vat tu 2" xfId="10316"/>
    <cellStyle name="T_Phan tich vat tu 3" xfId="10317"/>
    <cellStyle name="T_Phan tich vat tu_BIEU KE HOACH  2015 (KTN 6.11 sua)" xfId="10318"/>
    <cellStyle name="T_Phuong an can doi nam 2008" xfId="10319"/>
    <cellStyle name="T_Phuong an can doi nam 2008 2" xfId="10320"/>
    <cellStyle name="T_Phuong an can doi nam 2008 3" xfId="10321"/>
    <cellStyle name="T_Phuong an can doi nam 2008_CT 134" xfId="10322"/>
    <cellStyle name="T_QT di chuyen ca phe" xfId="10323"/>
    <cellStyle name="T_QT di chuyen ca phe 2" xfId="10324"/>
    <cellStyle name="T_QT di chuyen ca phe 3" xfId="10325"/>
    <cellStyle name="T_QT di chuyen ca phe_dự toán 30a 2013" xfId="10326"/>
    <cellStyle name="T_QT di chuyen ca phe_KH 2014" xfId="10327"/>
    <cellStyle name="T_QT di chuyen ca phe_Ra soat KH von 2011 (Huy-11-11-11)" xfId="10328"/>
    <cellStyle name="T_QT di chuyen ca phe_Ra soat KH von 2011 (Huy-11-11-11) 2" xfId="10329"/>
    <cellStyle name="T_QT di chuyen ca phe_Ra soat KH von 2011 (Huy-11-11-11) 3" xfId="10330"/>
    <cellStyle name="T_QT di chuyen ca phe_Ra soat KH von 2011 (Huy-11-11-11)_BIEU KE HOACH  2015 (KTN 6.11 sua)" xfId="10331"/>
    <cellStyle name="T_QT di chuyen ca phe_Viec Huy dang lam" xfId="10332"/>
    <cellStyle name="T_QT di chuyen ca phe_Viec Huy dang lam_CT 134" xfId="10333"/>
    <cellStyle name="T_Ra soat KH von 2011 (Huy-11-11-11)" xfId="10334"/>
    <cellStyle name="T_Ra soat KH von 2011 (Huy-11-11-11) 2" xfId="10335"/>
    <cellStyle name="T_Ra soat KH von 2011 (Huy-11-11-11) 3" xfId="10336"/>
    <cellStyle name="T_Ra soat KH von 2011 (Huy-11-11-11)_BIEU KE HOACH  2015 (KTN 6.11 sua)" xfId="10337"/>
    <cellStyle name="T_San Nen TDC P.Ot.suaxls" xfId="10338"/>
    <cellStyle name="T_San Nen TDC P.Ot.suaxls 2" xfId="10339"/>
    <cellStyle name="T_San Nen TDC P.Ot.suaxls 3" xfId="10340"/>
    <cellStyle name="T_San Nen TDC P.Ot.suaxls_BIEU KE HOACH  2015 (KTN 6.11 sua)" xfId="10341"/>
    <cellStyle name="T_Seagame(BTL)" xfId="10342"/>
    <cellStyle name="T_Seagame(BTL) 2" xfId="10343"/>
    <cellStyle name="T_Sheet1" xfId="10344"/>
    <cellStyle name="T_Sheet1 2" xfId="10345"/>
    <cellStyle name="T_Sheet1 2 2" xfId="10346"/>
    <cellStyle name="T_Sheet1 3" xfId="10347"/>
    <cellStyle name="T_Sheet1_1" xfId="10348"/>
    <cellStyle name="T_Sheet1_1 2" xfId="10349"/>
    <cellStyle name="T_Sheet1_CT 134" xfId="10350"/>
    <cellStyle name="T_Sheet1_StartUp" xfId="10351"/>
    <cellStyle name="T_Sheet1_StartUp 2" xfId="10352"/>
    <cellStyle name="T_Sheet2" xfId="10353"/>
    <cellStyle name="T_Sheet2 2" xfId="10354"/>
    <cellStyle name="T_Sheet2 3" xfId="10355"/>
    <cellStyle name="T_Sheet2_BIEU KE HOACH  2015 (KTN 6.11 sua)" xfId="10356"/>
    <cellStyle name="T_Sheet2_bieu tong hop lai kh von 2011 gui phong TH-KTDN" xfId="10357"/>
    <cellStyle name="T_Sheet2_bieu tong hop lai kh von 2011 gui phong TH-KTDN 2" xfId="10358"/>
    <cellStyle name="T_Sheet2_bieu tong hop lai kh von 2011 gui phong TH-KTDN 3" xfId="10359"/>
    <cellStyle name="T_Sheet2_bieu tong hop lai kh von 2011 gui phong TH-KTDN_CT 134" xfId="10360"/>
    <cellStyle name="T_Sheet2_Copy of KH PHAN BO VON ĐỐI ỨNG NAM 2011 (30 TY phuong án gop WB)" xfId="10361"/>
    <cellStyle name="T_Sheet2_Copy of KH PHAN BO VON ĐỐI ỨNG NAM 2011 (30 TY phuong án gop WB) 2" xfId="10362"/>
    <cellStyle name="T_Sheet2_Copy of KH PHAN BO VON ĐỐI ỨNG NAM 2011 (30 TY phuong án gop WB) 3" xfId="10363"/>
    <cellStyle name="T_Sheet2_Copy of KH PHAN BO VON ĐỐI ỨNG NAM 2011 (30 TY phuong án gop WB)_CT 134" xfId="10364"/>
    <cellStyle name="T_Sheet2_GVL" xfId="10365"/>
    <cellStyle name="T_Sheet2_GVL 2" xfId="10366"/>
    <cellStyle name="T_Sheet2_GVL 3" xfId="10367"/>
    <cellStyle name="T_Sheet2_GVL_BIEU KE HOACH  2015 (KTN 6.11 sua)" xfId="10368"/>
    <cellStyle name="T_Sheet2_KH Von 2012 gui BKH 1" xfId="10369"/>
    <cellStyle name="T_Sheet2_KH Von 2012 gui BKH 1 2" xfId="10370"/>
    <cellStyle name="T_Sheet2_KH Von 2012 gui BKH 1 3" xfId="10371"/>
    <cellStyle name="T_Sheet2_KH Von 2012 gui BKH 1_CT 134" xfId="10372"/>
    <cellStyle name="T_Sheet2_Tong von ĐTPT" xfId="10373"/>
    <cellStyle name="T_Sheet2_Tong von ĐTPT 2" xfId="10374"/>
    <cellStyle name="T_Sheet2_Tong von ĐTPT 3" xfId="10375"/>
    <cellStyle name="T_Sheet2_Tong von ĐTPT_BIEU KE HOACH  2015 (KTN 6.11 sua)" xfId="10376"/>
    <cellStyle name="T_Sin Chai" xfId="10377"/>
    <cellStyle name="T_Sin Chai 2" xfId="10378"/>
    <cellStyle name="T_Sin Chai 3" xfId="10379"/>
    <cellStyle name="T_Sin Chai_BIEU KE HOACH  2015 (KTN 6.11 sua)" xfId="10380"/>
    <cellStyle name="T_Sin Chai_GVL" xfId="10381"/>
    <cellStyle name="T_Sin Chai_GVL 2" xfId="10382"/>
    <cellStyle name="T_Sin Chai_GVL 3" xfId="10383"/>
    <cellStyle name="T_Sin Chai_GVL_BIEU KE HOACH  2015 (KTN 6.11 sua)" xfId="10384"/>
    <cellStyle name="T_Sin Chai_Ke hoach 2010 (theo doi 11-8-2010)" xfId="10385"/>
    <cellStyle name="T_Sin Chai_Ke hoach 2010 (theo doi 11-8-2010) 2" xfId="10386"/>
    <cellStyle name="T_Sin Chai_Ke hoach 2010 (theo doi 11-8-2010) 3" xfId="10387"/>
    <cellStyle name="T_Sin Chai_Ke hoach 2010 (theo doi 11-8-2010)_CT 134" xfId="10388"/>
    <cellStyle name="T_So GTVT" xfId="10389"/>
    <cellStyle name="T_So GTVT 2" xfId="10390"/>
    <cellStyle name="T_So GTVT 3" xfId="10391"/>
    <cellStyle name="T_So GTVT_CT 134" xfId="10392"/>
    <cellStyle name="T_StartUp" xfId="10393"/>
    <cellStyle name="T_sua chua cham trung bay  mien Bac" xfId="10394"/>
    <cellStyle name="T_sua chua cham trung bay  mien Bac 2" xfId="10395"/>
    <cellStyle name="T_sua chua cham trung bay  mien Bac 3" xfId="10396"/>
    <cellStyle name="T_sua chua cham trung bay  mien Bac_CT 134" xfId="10397"/>
    <cellStyle name="T_SUA NGAY 17_7 IN" xfId="10398"/>
    <cellStyle name="T_SUA NGAY 17_7 IN 2" xfId="10399"/>
    <cellStyle name="T_TDT + duong(8-5-07)" xfId="10400"/>
    <cellStyle name="T_TDT + duong(8-5-07) 2" xfId="10401"/>
    <cellStyle name="T_TDT + duong(8-5-07) 3" xfId="10402"/>
    <cellStyle name="T_TDT + duong(8-5-07)_BIEU KE HOACH  2015 (KTN 6.11 sua)" xfId="10403"/>
    <cellStyle name="T_TH danh muc 08-09 den ngay 30-8-09" xfId="10404"/>
    <cellStyle name="T_TH danh muc 08-09 den ngay 30-8-09 2" xfId="10405"/>
    <cellStyle name="T_Tham dinh du toan mat doong - Ban cho moi21-5" xfId="10406"/>
    <cellStyle name="T_Tham dinh du toan mat doong - Ban cho moi21-5 2" xfId="10407"/>
    <cellStyle name="T_tham_tra_du_toan" xfId="10408"/>
    <cellStyle name="T_tham_tra_du_toan 2" xfId="10409"/>
    <cellStyle name="T_tham_tra_du_toan 3" xfId="10410"/>
    <cellStyle name="T_tham_tra_du_toan_BIEU KE HOACH  2015 (KTN 6.11 sua)" xfId="10411"/>
    <cellStyle name="T_Thang 11" xfId="10412"/>
    <cellStyle name="T_Thang 11 2" xfId="10413"/>
    <cellStyle name="T_Thang 11 3" xfId="10414"/>
    <cellStyle name="T_Thang 11_CT 134" xfId="10415"/>
    <cellStyle name="T_THAU CAT" xfId="10416"/>
    <cellStyle name="T_THAU CAT 2" xfId="10417"/>
    <cellStyle name="T_THAU CAT 3" xfId="10418"/>
    <cellStyle name="T_THAU CAT_BIEU KE HOACH  2015 (KTN 6.11 sua)" xfId="10419"/>
    <cellStyle name="T_Theo doi CT 135 giai doan 2" xfId="10420"/>
    <cellStyle name="T_Theo doi CT 135 giai doan 2 2" xfId="10421"/>
    <cellStyle name="T_Theo doi CT 135 giai doan 2 3" xfId="10422"/>
    <cellStyle name="T_Theo doi CT 135 giai doan 2_BIEU KE HOACH  2015 (KTN 6.11 sua)" xfId="10423"/>
    <cellStyle name="T_Theo doi tien do cong viec Nam 2009" xfId="10424"/>
    <cellStyle name="T_Theo doi tien do cong viec Nam 2009 2" xfId="10425"/>
    <cellStyle name="T_Thiet bi" xfId="10426"/>
    <cellStyle name="T_Thiet bi 2" xfId="10427"/>
    <cellStyle name="T_Thiet bi_Bao cao danh muc cac cong trinh tren dia ban huyen 4-2010" xfId="10428"/>
    <cellStyle name="T_Thiet bi_Bao cao danh muc cac cong trinh tren dia ban huyen 4-2010 2" xfId="10429"/>
    <cellStyle name="T_Thiet bi_Bieu chi tieu KH 2014 (Huy-04-11)" xfId="10430"/>
    <cellStyle name="T_Thiet bi_Bieu chi tieu KH 2014 (Huy-04-11) 2" xfId="10431"/>
    <cellStyle name="T_Thiet bi_bieu ke hoach dau thau" xfId="10432"/>
    <cellStyle name="T_Thiet bi_bieu ke hoach dau thau 2" xfId="10433"/>
    <cellStyle name="T_Thiet bi_bieu ke hoach dau thau 2 2" xfId="10434"/>
    <cellStyle name="T_Thiet bi_bieu ke hoach dau thau 3" xfId="10435"/>
    <cellStyle name="T_Thiet bi_bieu ke hoach dau thau truong mam non SKH" xfId="10436"/>
    <cellStyle name="T_Thiet bi_bieu ke hoach dau thau truong mam non SKH 2" xfId="10437"/>
    <cellStyle name="T_Thiet bi_bieu ke hoach dau thau truong mam non SKH 2 2" xfId="10438"/>
    <cellStyle name="T_Thiet bi_bieu ke hoach dau thau truong mam non SKH 3" xfId="10439"/>
    <cellStyle name="T_Thiet bi_bieu ke hoach dau thau truong mam non SKH_BIEU KE HOACH  2015 (KTN 6.11 sua)" xfId="10440"/>
    <cellStyle name="T_Thiet bi_bieu ke hoach dau thau_BIEU KE HOACH  2015 (KTN 6.11 sua)" xfId="10441"/>
    <cellStyle name="T_Thiet bi_bieu tong hop lai kh von 2011 gui phong TH-KTDN" xfId="10442"/>
    <cellStyle name="T_Thiet bi_bieu tong hop lai kh von 2011 gui phong TH-KTDN 2" xfId="10443"/>
    <cellStyle name="T_Thiet bi_bieu tong hop lai kh von 2011 gui phong TH-KTDN 2 2" xfId="10444"/>
    <cellStyle name="T_Thiet bi_bieu tong hop lai kh von 2011 gui phong TH-KTDN 3" xfId="10445"/>
    <cellStyle name="T_Thiet bi_bieu tong hop lai kh von 2011 gui phong TH-KTDN_BIEU KE HOACH  2015 (KTN 6.11 sua)" xfId="10446"/>
    <cellStyle name="T_Thiet bi_Book1" xfId="10447"/>
    <cellStyle name="T_Thiet bi_Book1 2" xfId="10448"/>
    <cellStyle name="T_Thiet bi_Book1 2 2" xfId="10449"/>
    <cellStyle name="T_Thiet bi_Book1 3" xfId="10450"/>
    <cellStyle name="T_Thiet bi_Book1_1" xfId="10451"/>
    <cellStyle name="T_Thiet bi_Book1_1 2" xfId="10452"/>
    <cellStyle name="T_Thiet bi_Book1_1 2 2" xfId="10453"/>
    <cellStyle name="T_Thiet bi_Book1_1 3" xfId="10454"/>
    <cellStyle name="T_Thiet bi_Book1_1_BIEU KE HOACH  2015 (KTN 6.11 sua)" xfId="10455"/>
    <cellStyle name="T_Thiet bi_Book1_BIEU KE HOACH  2015 (KTN 6.11 sua)" xfId="10456"/>
    <cellStyle name="T_Thiet bi_Book1_DTTD chieng chan Tham lai 29-9-2009" xfId="10457"/>
    <cellStyle name="T_Thiet bi_Book1_DTTD chieng chan Tham lai 29-9-2009 2" xfId="10458"/>
    <cellStyle name="T_Thiet bi_Book1_DTTD chieng chan Tham lai 29-9-2009 2 2" xfId="10459"/>
    <cellStyle name="T_Thiet bi_Book1_DTTD chieng chan Tham lai 29-9-2009 3" xfId="10460"/>
    <cellStyle name="T_Thiet bi_Book1_DTTD chieng chan Tham lai 29-9-2009_BIEU KE HOACH  2015 (KTN 6.11 sua)" xfId="10461"/>
    <cellStyle name="T_Thiet bi_Book1_Ke hoach 2010 (theo doi 11-8-2010)" xfId="10462"/>
    <cellStyle name="T_Thiet bi_Book1_Ke hoach 2010 (theo doi 11-8-2010) 2" xfId="10463"/>
    <cellStyle name="T_Thiet bi_Book1_Ke hoach 2010 (theo doi 11-8-2010) 2 2" xfId="10464"/>
    <cellStyle name="T_Thiet bi_Book1_Ke hoach 2010 (theo doi 11-8-2010) 3" xfId="10465"/>
    <cellStyle name="T_Thiet bi_Book1_Ke hoach 2010 (theo doi 11-8-2010)_BIEU KE HOACH  2015 (KTN 6.11 sua)" xfId="10466"/>
    <cellStyle name="T_Thiet bi_Book1_ke hoach dau thau 30-6-2010" xfId="10467"/>
    <cellStyle name="T_Thiet bi_Book1_ke hoach dau thau 30-6-2010 2" xfId="10468"/>
    <cellStyle name="T_Thiet bi_Book1_ke hoach dau thau 30-6-2010 2 2" xfId="10469"/>
    <cellStyle name="T_Thiet bi_Book1_ke hoach dau thau 30-6-2010 3" xfId="10470"/>
    <cellStyle name="T_Thiet bi_Book1_ke hoach dau thau 30-6-2010_BIEU KE HOACH  2015 (KTN 6.11 sua)" xfId="10471"/>
    <cellStyle name="T_Thiet bi_Copy of KH PHAN BO VON ĐỐI ỨNG NAM 2011 (30 TY phuong án gop WB)" xfId="10472"/>
    <cellStyle name="T_Thiet bi_Copy of KH PHAN BO VON ĐỐI ỨNG NAM 2011 (30 TY phuong án gop WB) 2" xfId="10473"/>
    <cellStyle name="T_Thiet bi_Copy of KH PHAN BO VON ĐỐI ỨNG NAM 2011 (30 TY phuong án gop WB) 2 2" xfId="10474"/>
    <cellStyle name="T_Thiet bi_Copy of KH PHAN BO VON ĐỐI ỨNG NAM 2011 (30 TY phuong án gop WB) 3" xfId="10475"/>
    <cellStyle name="T_Thiet bi_Copy of KH PHAN BO VON ĐỐI ỨNG NAM 2011 (30 TY phuong án gop WB)_BIEU KE HOACH  2015 (KTN 6.11 sua)" xfId="10476"/>
    <cellStyle name="T_Thiet bi_DTTD chieng chan Tham lai 29-9-2009" xfId="10477"/>
    <cellStyle name="T_Thiet bi_DTTD chieng chan Tham lai 29-9-2009 2" xfId="10478"/>
    <cellStyle name="T_Thiet bi_DTTD chieng chan Tham lai 29-9-2009 2 2" xfId="10479"/>
    <cellStyle name="T_Thiet bi_DTTD chieng chan Tham lai 29-9-2009 3" xfId="10480"/>
    <cellStyle name="T_Thiet bi_DTTD chieng chan Tham lai 29-9-2009_BIEU KE HOACH  2015 (KTN 6.11 sua)" xfId="10481"/>
    <cellStyle name="T_Thiet bi_dự toán 30a 2013" xfId="10482"/>
    <cellStyle name="T_Thiet bi_Du toan nuoc San Thang (GD2)" xfId="10483"/>
    <cellStyle name="T_Thiet bi_Du toan nuoc San Thang (GD2) 2" xfId="10484"/>
    <cellStyle name="T_Thiet bi_Du toan nuoc San Thang (GD2) 2 2" xfId="10485"/>
    <cellStyle name="T_Thiet bi_Du toan nuoc San Thang (GD2) 3" xfId="10486"/>
    <cellStyle name="T_Thiet bi_Du toan nuoc San Thang (GD2)_BIEU KE HOACH  2015 (KTN 6.11 sua)" xfId="10487"/>
    <cellStyle name="T_Thiet bi_Ke hoach 2010 (theo doi 11-8-2010)" xfId="10488"/>
    <cellStyle name="T_Thiet bi_Ke hoach 2010 (theo doi 11-8-2010) 2" xfId="10489"/>
    <cellStyle name="T_Thiet bi_Ke hoach 2010 (theo doi 11-8-2010) 2 2" xfId="10490"/>
    <cellStyle name="T_Thiet bi_Ke hoach 2010 (theo doi 11-8-2010) 3" xfId="10491"/>
    <cellStyle name="T_Thiet bi_Ke hoach 2010 (theo doi 11-8-2010)_BIEU KE HOACH  2015 (KTN 6.11 sua)" xfId="10492"/>
    <cellStyle name="T_Thiet bi_ke hoach dau thau 30-6-2010" xfId="10493"/>
    <cellStyle name="T_Thiet bi_ke hoach dau thau 30-6-2010 2" xfId="10494"/>
    <cellStyle name="T_Thiet bi_ke hoach dau thau 30-6-2010 2 2" xfId="10495"/>
    <cellStyle name="T_Thiet bi_ke hoach dau thau 30-6-2010 3" xfId="10496"/>
    <cellStyle name="T_Thiet bi_ke hoach dau thau 30-6-2010_BIEU KE HOACH  2015 (KTN 6.11 sua)" xfId="10497"/>
    <cellStyle name="T_Thiet bi_KH Von 2012 gui BKH 1" xfId="10498"/>
    <cellStyle name="T_Thiet bi_KH Von 2012 gui BKH 1 2" xfId="10499"/>
    <cellStyle name="T_Thiet bi_KH Von 2012 gui BKH 1 2 2" xfId="10500"/>
    <cellStyle name="T_Thiet bi_KH Von 2012 gui BKH 1 3" xfId="10501"/>
    <cellStyle name="T_Thiet bi_KH Von 2012 gui BKH 1_BIEU KE HOACH  2015 (KTN 6.11 sua)" xfId="10502"/>
    <cellStyle name="T_Thiet bi_QD ke hoach dau thau" xfId="10503"/>
    <cellStyle name="T_Thiet bi_QD ke hoach dau thau 2" xfId="10504"/>
    <cellStyle name="T_Thiet bi_QD ke hoach dau thau 2 2" xfId="10505"/>
    <cellStyle name="T_Thiet bi_QD ke hoach dau thau 3" xfId="10506"/>
    <cellStyle name="T_Thiet bi_QD ke hoach dau thau_BIEU KE HOACH  2015 (KTN 6.11 sua)" xfId="10507"/>
    <cellStyle name="T_Thiet bi_Ra soat KH von 2011 (Huy-11-11-11)" xfId="10508"/>
    <cellStyle name="T_Thiet bi_Ra soat KH von 2011 (Huy-11-11-11) 2" xfId="10509"/>
    <cellStyle name="T_Thiet bi_Ra soat KH von 2011 (Huy-11-11-11) 2 2" xfId="10510"/>
    <cellStyle name="T_Thiet bi_Ra soat KH von 2011 (Huy-11-11-11) 3" xfId="10511"/>
    <cellStyle name="T_Thiet bi_Ra soat KH von 2011 (Huy-11-11-11)_BIEU KE HOACH  2015 (KTN 6.11 sua)" xfId="10512"/>
    <cellStyle name="T_Thiet bi_tien luong" xfId="10513"/>
    <cellStyle name="T_Thiet bi_tien luong 2" xfId="10514"/>
    <cellStyle name="T_Thiet bi_Tien luong chuan 01" xfId="10515"/>
    <cellStyle name="T_Thiet bi_Tien luong chuan 01 2" xfId="10516"/>
    <cellStyle name="T_Thiet bi_tinh toan hoang ha" xfId="10517"/>
    <cellStyle name="T_Thiet bi_tinh toan hoang ha 2" xfId="10518"/>
    <cellStyle name="T_Thiet bi_tinh toan hoang ha 2 2" xfId="10519"/>
    <cellStyle name="T_Thiet bi_tinh toan hoang ha 3" xfId="10520"/>
    <cellStyle name="T_Thiet bi_tinh toan hoang ha_BIEU KE HOACH  2015 (KTN 6.11 sua)" xfId="10521"/>
    <cellStyle name="T_Thiet bi_Tong von ĐTPT" xfId="10522"/>
    <cellStyle name="T_Thiet bi_Tong von ĐTPT 2" xfId="10523"/>
    <cellStyle name="T_Thiet bi_Tong von ĐTPT 2 2" xfId="10524"/>
    <cellStyle name="T_Thiet bi_Tong von ĐTPT 3" xfId="10525"/>
    <cellStyle name="T_Thiet bi_Tong von ĐTPT_BIEU KE HOACH  2015 (KTN 6.11 sua)" xfId="10526"/>
    <cellStyle name="T_Thiet bi_Viec Huy dang lam" xfId="10527"/>
    <cellStyle name="T_Thiet bi_Viec Huy dang lam_CT 134" xfId="10528"/>
    <cellStyle name="T_tien luong" xfId="10529"/>
    <cellStyle name="T_tien luong 2" xfId="10530"/>
    <cellStyle name="T_Tien luong chuan 01" xfId="10531"/>
    <cellStyle name="T_Tien luong chuan 01 2" xfId="10532"/>
    <cellStyle name="T_tien2004" xfId="10533"/>
    <cellStyle name="T_tien2004 2" xfId="10534"/>
    <cellStyle name="T_tien2004 3" xfId="10535"/>
    <cellStyle name="T_tien2004_BIEU KE HOACH  2015 (KTN 6.11 sua)" xfId="10536"/>
    <cellStyle name="T_tien2004_bieu ke hoach dau thau" xfId="10537"/>
    <cellStyle name="T_tien2004_bieu ke hoach dau thau 2" xfId="10538"/>
    <cellStyle name="T_tien2004_bieu ke hoach dau thau 3" xfId="10539"/>
    <cellStyle name="T_tien2004_bieu ke hoach dau thau truong mam non SKH" xfId="10540"/>
    <cellStyle name="T_tien2004_bieu ke hoach dau thau truong mam non SKH 2" xfId="10541"/>
    <cellStyle name="T_tien2004_bieu ke hoach dau thau truong mam non SKH 3" xfId="10542"/>
    <cellStyle name="T_tien2004_bieu ke hoach dau thau truong mam non SKH_BIEU KE HOACH  2015 (KTN 6.11 sua)" xfId="10543"/>
    <cellStyle name="T_tien2004_bieu ke hoach dau thau_BIEU KE HOACH  2015 (KTN 6.11 sua)" xfId="10544"/>
    <cellStyle name="T_tien2004_bieu tong hop lai kh von 2011 gui phong TH-KTDN" xfId="10545"/>
    <cellStyle name="T_tien2004_bieu tong hop lai kh von 2011 gui phong TH-KTDN 2" xfId="10546"/>
    <cellStyle name="T_tien2004_bieu tong hop lai kh von 2011 gui phong TH-KTDN 3" xfId="10547"/>
    <cellStyle name="T_tien2004_bieu tong hop lai kh von 2011 gui phong TH-KTDN_BIEU KE HOACH  2015 (KTN 6.11 sua)" xfId="10548"/>
    <cellStyle name="T_tien2004_Book1" xfId="10549"/>
    <cellStyle name="T_tien2004_Book1 2" xfId="10550"/>
    <cellStyle name="T_tien2004_Book1 3" xfId="10551"/>
    <cellStyle name="T_tien2004_Book1_BIEU KE HOACH  2015 (KTN 6.11 sua)" xfId="10552"/>
    <cellStyle name="T_tien2004_Book1_Ke hoach 2010 (theo doi 11-8-2010)" xfId="10553"/>
    <cellStyle name="T_tien2004_Book1_Ke hoach 2010 (theo doi 11-8-2010) 2" xfId="10554"/>
    <cellStyle name="T_tien2004_Book1_Ke hoach 2010 (theo doi 11-8-2010)_CT 134" xfId="10555"/>
    <cellStyle name="T_tien2004_Copy of KH PHAN BO VON ĐỐI ỨNG NAM 2011 (30 TY phuong án gop WB)" xfId="10556"/>
    <cellStyle name="T_tien2004_Copy of KH PHAN BO VON ĐỐI ỨNG NAM 2011 (30 TY phuong án gop WB) 2" xfId="10557"/>
    <cellStyle name="T_tien2004_Copy of KH PHAN BO VON ĐỐI ỨNG NAM 2011 (30 TY phuong án gop WB) 3" xfId="10558"/>
    <cellStyle name="T_tien2004_Copy of KH PHAN BO VON ĐỐI ỨNG NAM 2011 (30 TY phuong án gop WB)_BIEU KE HOACH  2015 (KTN 6.11 sua)" xfId="10559"/>
    <cellStyle name="T_tien2004_DT tieu hoc diem TDC ban Cho 28-02-09" xfId="10560"/>
    <cellStyle name="T_tien2004_DT tieu hoc diem TDC ban Cho 28-02-09 2" xfId="10561"/>
    <cellStyle name="T_tien2004_DT tieu hoc diem TDC ban Cho 28-02-09 3" xfId="10562"/>
    <cellStyle name="T_tien2004_DT tieu hoc diem TDC ban Cho 28-02-09_BIEU KE HOACH  2015 (KTN 6.11 sua)" xfId="10563"/>
    <cellStyle name="T_tien2004_DTTD chieng chan Tham lai 29-9-2009" xfId="10564"/>
    <cellStyle name="T_tien2004_DTTD chieng chan Tham lai 29-9-2009 2" xfId="10565"/>
    <cellStyle name="T_tien2004_DTTD chieng chan Tham lai 29-9-2009 3" xfId="10566"/>
    <cellStyle name="T_tien2004_DTTD chieng chan Tham lai 29-9-2009_BIEU KE HOACH  2015 (KTN 6.11 sua)" xfId="10567"/>
    <cellStyle name="T_tien2004_GVL" xfId="10568"/>
    <cellStyle name="T_tien2004_GVL 2" xfId="10569"/>
    <cellStyle name="T_tien2004_GVL 3" xfId="10570"/>
    <cellStyle name="T_tien2004_GVL_BIEU KE HOACH  2015 (KTN 6.11 sua)" xfId="10571"/>
    <cellStyle name="T_tien2004_Ke hoach 2010 (theo doi 11-8-2010)" xfId="10572"/>
    <cellStyle name="T_tien2004_Ke hoach 2010 (theo doi 11-8-2010) 2" xfId="10573"/>
    <cellStyle name="T_tien2004_Ke hoach 2010 (theo doi 11-8-2010) 3" xfId="10574"/>
    <cellStyle name="T_tien2004_Ke hoach 2010 (theo doi 11-8-2010)_BIEU KE HOACH  2015 (KTN 6.11 sua)" xfId="10575"/>
    <cellStyle name="T_tien2004_ke hoach dau thau 30-6-2010" xfId="10576"/>
    <cellStyle name="T_tien2004_ke hoach dau thau 30-6-2010 2" xfId="10577"/>
    <cellStyle name="T_tien2004_ke hoach dau thau 30-6-2010 3" xfId="10578"/>
    <cellStyle name="T_tien2004_ke hoach dau thau 30-6-2010_BIEU KE HOACH  2015 (KTN 6.11 sua)" xfId="10579"/>
    <cellStyle name="T_tien2004_KH Von 2012 gui BKH 1" xfId="10580"/>
    <cellStyle name="T_tien2004_KH Von 2012 gui BKH 1 2" xfId="10581"/>
    <cellStyle name="T_tien2004_KH Von 2012 gui BKH 1 3" xfId="10582"/>
    <cellStyle name="T_tien2004_KH Von 2012 gui BKH 1_BIEU KE HOACH  2015 (KTN 6.11 sua)" xfId="10583"/>
    <cellStyle name="T_tien2004_QD ke hoach dau thau" xfId="10584"/>
    <cellStyle name="T_tien2004_QD ke hoach dau thau 2" xfId="10585"/>
    <cellStyle name="T_tien2004_QD ke hoach dau thau 3" xfId="10586"/>
    <cellStyle name="T_tien2004_QD ke hoach dau thau_BIEU KE HOACH  2015 (KTN 6.11 sua)" xfId="10587"/>
    <cellStyle name="T_tien2004_Tienluong" xfId="10588"/>
    <cellStyle name="T_tien2004_Tienluong 2" xfId="10589"/>
    <cellStyle name="T_tien2004_Tienluong 3" xfId="10590"/>
    <cellStyle name="T_tien2004_Tienluong_BIEU KE HOACH  2015 (KTN 6.11 sua)" xfId="10591"/>
    <cellStyle name="T_tien2004_tinh toan hoang ha" xfId="10592"/>
    <cellStyle name="T_tien2004_tinh toan hoang ha 2" xfId="10593"/>
    <cellStyle name="T_tien2004_tinh toan hoang ha 3" xfId="10594"/>
    <cellStyle name="T_tien2004_tinh toan hoang ha_BIEU KE HOACH  2015 (KTN 6.11 sua)" xfId="10595"/>
    <cellStyle name="T_tien2004_Tong von ĐTPT" xfId="10596"/>
    <cellStyle name="T_tien2004_Tong von ĐTPT 2" xfId="10597"/>
    <cellStyle name="T_tien2004_Tong von ĐTPT 3" xfId="10598"/>
    <cellStyle name="T_tien2004_Tong von ĐTPT_BIEU KE HOACH  2015 (KTN 6.11 sua)" xfId="10599"/>
    <cellStyle name="T_Tienluong" xfId="10600"/>
    <cellStyle name="T_Tienluong 2" xfId="10601"/>
    <cellStyle name="T_Tienluong 3" xfId="10602"/>
    <cellStyle name="T_Tienluong_BIEU KE HOACH  2015 (KTN 6.11 sua)" xfId="10603"/>
    <cellStyle name="T_tinh toan hoang ha" xfId="10604"/>
    <cellStyle name="T_tinh toan hoang ha 2" xfId="10605"/>
    <cellStyle name="T_tinh toan hoang ha 3" xfId="10606"/>
    <cellStyle name="T_tinh toan hoang ha_BIEU KE HOACH  2015 (KTN 6.11 sua)" xfId="10607"/>
    <cellStyle name="T_TINH TOAN THUY LUC" xfId="10608"/>
    <cellStyle name="T_TINH TOAN THUY LUC 2" xfId="10609"/>
    <cellStyle name="T_TINH TOAN THUY LUC 3" xfId="10610"/>
    <cellStyle name="T_TINH TOAN THUY LUC_BIEU KE HOACH  2015 (KTN 6.11 sua)" xfId="10611"/>
    <cellStyle name="T_TINH TOAN THUY LUC_GVL" xfId="10612"/>
    <cellStyle name="T_TINH TOAN THUY LUC_GVL 2" xfId="10613"/>
    <cellStyle name="T_TINH TOAN THUY LUC_GVL 3" xfId="10614"/>
    <cellStyle name="T_TINH TOAN THUY LUC_GVL_BIEU KE HOACH  2015 (KTN 6.11 sua)" xfId="10615"/>
    <cellStyle name="T_TINH TOAN THUY LUC_Ke hoach 2010 (theo doi 11-8-2010)" xfId="10616"/>
    <cellStyle name="T_TINH TOAN THUY LUC_Ke hoach 2010 (theo doi 11-8-2010) 2" xfId="10617"/>
    <cellStyle name="T_TINH TOAN THUY LUC_Ke hoach 2010 (theo doi 11-8-2010)_CT 134" xfId="10618"/>
    <cellStyle name="T_TK_HT" xfId="10619"/>
    <cellStyle name="T_Tong DT_Then Thau26-09" xfId="10620"/>
    <cellStyle name="T_Tong DT_Then Thau26-09 2" xfId="10621"/>
    <cellStyle name="T_Tong DT_Then Thau26-09 3" xfId="10622"/>
    <cellStyle name="T_Tong DT_Then Thau26-09_BIEU KE HOACH  2015 (KTN 6.11 sua)" xfId="10623"/>
    <cellStyle name="T_Tong hop  " xfId="10624"/>
    <cellStyle name="T_Tong hop   2" xfId="10625"/>
    <cellStyle name="T_Tong hop gia tri" xfId="10626"/>
    <cellStyle name="T_Tong hop gia tri 2" xfId="10627"/>
    <cellStyle name="T_Tong hop gia tri 3" xfId="10628"/>
    <cellStyle name="T_Tong hop gia tri_BIEU KE HOACH  2015 (KTN 6.11 sua)" xfId="10629"/>
    <cellStyle name="T_Tong von ĐTPT" xfId="10630"/>
    <cellStyle name="T_Tong von ĐTPT 2" xfId="10631"/>
    <cellStyle name="T_Tong von ĐTPT 3" xfId="10632"/>
    <cellStyle name="T_Tong von ĐTPT_BIEU KE HOACH  2015 (KTN 6.11 sua)" xfId="10633"/>
    <cellStyle name="T_TT THUY LUC HUOI DAO DANG" xfId="10634"/>
    <cellStyle name="T_TT THUY LUC HUOI DAO DANG 2" xfId="10635"/>
    <cellStyle name="T_TT THUY LUC HUOI DAO DANG 2 2" xfId="10636"/>
    <cellStyle name="T_TT THUY LUC HUOI DAO DANG 2 3" xfId="10637"/>
    <cellStyle name="T_TT THUY LUC HUOI DAO DANG 3" xfId="10638"/>
    <cellStyle name="T_TT THUY LUC HUOI DAO DANG 4" xfId="10639"/>
    <cellStyle name="T_TT THUY LUC HUOI DAO DANG 5" xfId="10640"/>
    <cellStyle name="T_TT THUY LUC HUOI DAO DANG_BIEU KE HOACH  2015 (KTN 6.11 sua)" xfId="10641"/>
    <cellStyle name="T_TT THUY LUC HUOI DAO DANG_GVL" xfId="10642"/>
    <cellStyle name="T_TT THUY LUC HUOI DAO DANG_GVL 2" xfId="10643"/>
    <cellStyle name="T_TT THUY LUC HUOI DAO DANG_GVL 2 2" xfId="10644"/>
    <cellStyle name="T_TT THUY LUC HUOI DAO DANG_GVL 2 3" xfId="10645"/>
    <cellStyle name="T_TT THUY LUC HUOI DAO DANG_GVL 3" xfId="10646"/>
    <cellStyle name="T_TT THUY LUC HUOI DAO DANG_GVL 4" xfId="10647"/>
    <cellStyle name="T_TT THUY LUC HUOI DAO DANG_GVL 5" xfId="10648"/>
    <cellStyle name="T_TT THUY LUC HUOI DAO DANG_GVL_BIEU KE HOACH  2015 (KTN 6.11 sua)" xfId="10649"/>
    <cellStyle name="T_TT THUY LUC HUOI DAO DANG_Ke hoach 2010 (theo doi 11-8-2010)" xfId="10650"/>
    <cellStyle name="T_TT THUY LUC HUOI DAO DANG_Ke hoach 2010 (theo doi 11-8-2010) 2" xfId="10651"/>
    <cellStyle name="T_TT THUY LUC HUOI DAO DANG_Ke hoach 2010 (theo doi 11-8-2010) 3" xfId="10652"/>
    <cellStyle name="T_TT THUY LUC HUOI DAO DANG_Ke hoach 2010 (theo doi 11-8-2010) 4" xfId="10653"/>
    <cellStyle name="T_TT THUY LUC HUOI DAO DANG_Ke hoach 2010 (theo doi 11-8-2010)_CT 134" xfId="10654"/>
    <cellStyle name="T_TT.Nam Tam" xfId="10655"/>
    <cellStyle name="T_TT.Nam Tam 2" xfId="10656"/>
    <cellStyle name="T_TT.Nam Tam 2 2" xfId="10657"/>
    <cellStyle name="T_TT.Nam Tam 3" xfId="10658"/>
    <cellStyle name="T_TT.Nam Tam 4" xfId="10659"/>
    <cellStyle name="T_TT.Nam Tam 5" xfId="10660"/>
    <cellStyle name="T_TT.Nam Tam_BIEU KE HOACH  2015 (KTN 6.11 sua)" xfId="10661"/>
    <cellStyle name="T_Viec Huy dang lam" xfId="10662"/>
    <cellStyle name="T_Viec Huy dang lam_CT 134" xfId="10663"/>
    <cellStyle name="T_ÿÿÿÿÿ" xfId="10664"/>
    <cellStyle name="T_ÿÿÿÿÿ 2" xfId="10665"/>
    <cellStyle name="T_ÿÿÿÿÿ 2 2" xfId="10666"/>
    <cellStyle name="T_ÿÿÿÿÿ 3" xfId="10667"/>
    <cellStyle name="T_ÿÿÿÿÿ 4" xfId="10668"/>
    <cellStyle name="T_ÿÿÿÿÿ 5" xfId="10669"/>
    <cellStyle name="T_ÿÿÿÿÿ_BIEU KE HOACH  2015 (KTN 6.11 sua)" xfId="10670"/>
    <cellStyle name="TD1" xfId="10671"/>
    <cellStyle name="TD1 2" xfId="10672"/>
    <cellStyle name="TD1 2 2" xfId="10673"/>
    <cellStyle name="TD1 3" xfId="10674"/>
    <cellStyle name="TD1 4" xfId="10675"/>
    <cellStyle name="tde" xfId="10676"/>
    <cellStyle name="tde 2" xfId="10677"/>
    <cellStyle name="tde 3" xfId="10678"/>
    <cellStyle name="tde 4" xfId="10679"/>
    <cellStyle name="Text Indent A" xfId="10680"/>
    <cellStyle name="Text Indent A 2" xfId="10681"/>
    <cellStyle name="Text Indent A 3" xfId="10682"/>
    <cellStyle name="Text Indent A 4" xfId="10683"/>
    <cellStyle name="Text Indent B" xfId="10684"/>
    <cellStyle name="Text Indent B 2" xfId="10685"/>
    <cellStyle name="Text Indent B 2 2" xfId="10686"/>
    <cellStyle name="Text Indent B 2 3" xfId="10687"/>
    <cellStyle name="Text Indent B 3" xfId="10688"/>
    <cellStyle name="Text Indent B 4" xfId="10689"/>
    <cellStyle name="Text Indent B 5" xfId="10690"/>
    <cellStyle name="Text Indent C" xfId="10691"/>
    <cellStyle name="Text Indent C 2" xfId="10692"/>
    <cellStyle name="Text Indent C 2 2" xfId="10693"/>
    <cellStyle name="Text Indent C 2 3" xfId="10694"/>
    <cellStyle name="Text Indent C 3" xfId="10695"/>
    <cellStyle name="Text Indent C 4" xfId="10696"/>
    <cellStyle name="Text Indent C 5" xfId="10697"/>
    <cellStyle name="th" xfId="10698"/>
    <cellStyle name="th 10" xfId="10699"/>
    <cellStyle name="þ_x001d_ 10" xfId="10700"/>
    <cellStyle name="th 11" xfId="10701"/>
    <cellStyle name="þ_x001d_ 11" xfId="10702"/>
    <cellStyle name="th 12" xfId="10703"/>
    <cellStyle name="þ_x001d_ 12" xfId="10704"/>
    <cellStyle name="th 13" xfId="10705"/>
    <cellStyle name="þ_x001d_ 13" xfId="10706"/>
    <cellStyle name="th 14" xfId="10707"/>
    <cellStyle name="þ_x001d_ 14" xfId="10708"/>
    <cellStyle name="th 15" xfId="10709"/>
    <cellStyle name="þ_x001d_ 15" xfId="10710"/>
    <cellStyle name="th 16" xfId="10711"/>
    <cellStyle name="þ_x001d_ 16" xfId="10712"/>
    <cellStyle name="th 17" xfId="10713"/>
    <cellStyle name="þ_x001d_ 17" xfId="10714"/>
    <cellStyle name="th 18" xfId="10715"/>
    <cellStyle name="þ_x001d_ 18" xfId="10716"/>
    <cellStyle name="th 19" xfId="10717"/>
    <cellStyle name="þ_x001d_ 19" xfId="10718"/>
    <cellStyle name="þ 2" xfId="10719"/>
    <cellStyle name="þ_x001d_ 2" xfId="10720"/>
    <cellStyle name="þ 2 2" xfId="10721"/>
    <cellStyle name="þ_x001d_ 2 2" xfId="10722"/>
    <cellStyle name="th 20" xfId="10723"/>
    <cellStyle name="þ_x001d_ 20" xfId="10724"/>
    <cellStyle name="th 21" xfId="10725"/>
    <cellStyle name="þ_x001d_ 21" xfId="10726"/>
    <cellStyle name="th 22" xfId="10727"/>
    <cellStyle name="þ_x001d_ 22" xfId="10728"/>
    <cellStyle name="th 23" xfId="10729"/>
    <cellStyle name="þ_x001d_ 23" xfId="10730"/>
    <cellStyle name="th 24" xfId="10731"/>
    <cellStyle name="þ_x001d_ 24" xfId="10732"/>
    <cellStyle name="th 25" xfId="10733"/>
    <cellStyle name="þ_x001d_ 25" xfId="10734"/>
    <cellStyle name="th 26" xfId="10735"/>
    <cellStyle name="þ_x001d_ 26" xfId="10736"/>
    <cellStyle name="th 27" xfId="10737"/>
    <cellStyle name="þ_x001d_ 27" xfId="10738"/>
    <cellStyle name="th 28" xfId="10739"/>
    <cellStyle name="þ_x001d_ 28" xfId="10740"/>
    <cellStyle name="th 29" xfId="10741"/>
    <cellStyle name="þ_x001d_ 29" xfId="10742"/>
    <cellStyle name="th 3" xfId="10743"/>
    <cellStyle name="þ_x001d_ 3" xfId="10744"/>
    <cellStyle name="þ_x001d_ 3 2" xfId="10745"/>
    <cellStyle name="th 30" xfId="10746"/>
    <cellStyle name="þ_x001d_ 30" xfId="10747"/>
    <cellStyle name="th 31" xfId="10748"/>
    <cellStyle name="þ_x001d_ 31" xfId="10749"/>
    <cellStyle name="th 32" xfId="10750"/>
    <cellStyle name="þ_x001d_ 32" xfId="10751"/>
    <cellStyle name="th 33" xfId="10752"/>
    <cellStyle name="þ_x001d_ 33" xfId="10753"/>
    <cellStyle name="th 34" xfId="10754"/>
    <cellStyle name="þ_x001d_ 34" xfId="10755"/>
    <cellStyle name="th 35" xfId="10756"/>
    <cellStyle name="þ_x001d_ 35" xfId="10757"/>
    <cellStyle name="th 36" xfId="10758"/>
    <cellStyle name="þ_x001d_ 36" xfId="10759"/>
    <cellStyle name="th 37" xfId="10760"/>
    <cellStyle name="þ_x001d_ 37" xfId="10761"/>
    <cellStyle name="th 38" xfId="10762"/>
    <cellStyle name="þ_x001d_ 38" xfId="10763"/>
    <cellStyle name="th 39" xfId="10764"/>
    <cellStyle name="þ_x001d_ 39" xfId="10765"/>
    <cellStyle name="th 4" xfId="10766"/>
    <cellStyle name="þ_x001d_ 4" xfId="10767"/>
    <cellStyle name="th 40" xfId="10768"/>
    <cellStyle name="þ_x001d_ 40" xfId="10769"/>
    <cellStyle name="th 41" xfId="10770"/>
    <cellStyle name="þ_x001d_ 41" xfId="10771"/>
    <cellStyle name="th 42" xfId="10772"/>
    <cellStyle name="þ_x001d_ 42" xfId="10773"/>
    <cellStyle name="th 43" xfId="10774"/>
    <cellStyle name="þ_x001d_ 43" xfId="10775"/>
    <cellStyle name="th 44" xfId="10776"/>
    <cellStyle name="þ_x001d_ 44" xfId="10777"/>
    <cellStyle name="th 45" xfId="10778"/>
    <cellStyle name="þ_x001d_ 45" xfId="10779"/>
    <cellStyle name="th 46" xfId="10780"/>
    <cellStyle name="þ_x001d_ 46" xfId="10781"/>
    <cellStyle name="th 47" xfId="10782"/>
    <cellStyle name="þ_x001d_ 47" xfId="10783"/>
    <cellStyle name="th 48" xfId="10784"/>
    <cellStyle name="þ_x001d_ 48" xfId="10785"/>
    <cellStyle name="th 49" xfId="10786"/>
    <cellStyle name="þ_x001d_ 49" xfId="10787"/>
    <cellStyle name="th 5" xfId="10788"/>
    <cellStyle name="þ_x001d_ 5" xfId="10789"/>
    <cellStyle name="th 50" xfId="10790"/>
    <cellStyle name="þ_x001d_ 50" xfId="10791"/>
    <cellStyle name="th 51" xfId="10792"/>
    <cellStyle name="þ_x001d_ 51" xfId="10793"/>
    <cellStyle name="th 52" xfId="10794"/>
    <cellStyle name="þ_x001d_ 52" xfId="10795"/>
    <cellStyle name="th 53" xfId="10796"/>
    <cellStyle name="þ_x001d_ 53" xfId="10797"/>
    <cellStyle name="th 54" xfId="10798"/>
    <cellStyle name="þ_x001d_ 54" xfId="10799"/>
    <cellStyle name="th 55" xfId="10800"/>
    <cellStyle name="þ_x001d_ 55" xfId="10801"/>
    <cellStyle name="th 56" xfId="10802"/>
    <cellStyle name="þ_x001d_ 56" xfId="10803"/>
    <cellStyle name="th 57" xfId="10804"/>
    <cellStyle name="þ_x001d_ 57" xfId="10805"/>
    <cellStyle name="th 58" xfId="10806"/>
    <cellStyle name="þ_x001d_ 58" xfId="10807"/>
    <cellStyle name="th 59" xfId="10808"/>
    <cellStyle name="þ_x001d_ 59" xfId="10809"/>
    <cellStyle name="th 6" xfId="10810"/>
    <cellStyle name="þ_x001d_ 6" xfId="10811"/>
    <cellStyle name="th 60" xfId="10812"/>
    <cellStyle name="þ_x001d_ 60" xfId="10813"/>
    <cellStyle name="th 61" xfId="10814"/>
    <cellStyle name="þ_x001d_ 61" xfId="10815"/>
    <cellStyle name="th 7" xfId="10816"/>
    <cellStyle name="þ_x001d_ 7" xfId="10817"/>
    <cellStyle name="th 8" xfId="10818"/>
    <cellStyle name="þ_x001d_ 8" xfId="10819"/>
    <cellStyle name="th 9" xfId="10820"/>
    <cellStyle name="þ_x001d_ 9" xfId="10821"/>
    <cellStyle name="þ_Bieu chi tieu KH 2014 (Huy-04-11)" xfId="10822"/>
    <cellStyle name="th_BIEU KE HOACH  2015 (KTN 6.11 sua)" xfId="10823"/>
    <cellStyle name="þ_x001d__BIEU KE HOACH  2015 (KTN 6.11 sua)" xfId="10824"/>
    <cellStyle name="þ_Copy of Biểu BC điều chỉnh chỉ tiêu NN các huyện chia tách 404 ngay 23.5" xfId="10825"/>
    <cellStyle name="þ_Copy of Biểu BC điều chỉnh chỉ tiêu NN các huyện chia tách 404 ngay 23.5 2" xfId="10826"/>
    <cellStyle name="þ_Copy of Biểu BC điều chỉnh chỉ tiêu NN các huyện chia tách 404 ngay 23.5 3" xfId="10827"/>
    <cellStyle name="þ_DS cac chau thieu nhi. trung tam" xfId="10828"/>
    <cellStyle name="þ_Dự kiến danh mục đầu tư NTM năm 2015" xfId="10829"/>
    <cellStyle name="þ_DU THAO BCKT LChâu" xfId="10830"/>
    <cellStyle name="þ_DU THAO BCKT LChâu 2" xfId="10831"/>
    <cellStyle name="th_Ra soat KH von 2011 (Huy-11-11-11)" xfId="10832"/>
    <cellStyle name="þ_Viec Huy dang lam" xfId="10833"/>
    <cellStyle name="than" xfId="10834"/>
    <cellStyle name="than 2" xfId="10835"/>
    <cellStyle name="than 3" xfId="10836"/>
    <cellStyle name="than 4" xfId="10837"/>
    <cellStyle name="Thanh" xfId="10838"/>
    <cellStyle name="Thanh 2" xfId="10839"/>
    <cellStyle name="Thanh 2 2" xfId="10840"/>
    <cellStyle name="Thanh 2 3" xfId="10841"/>
    <cellStyle name="Thanh 3" xfId="10842"/>
    <cellStyle name="Thanh 4" xfId="10843"/>
    <cellStyle name="Thanh 5" xfId="10844"/>
    <cellStyle name="þ_x001d_ð" xfId="10845"/>
    <cellStyle name="þ_x001d_ð 2" xfId="10846"/>
    <cellStyle name="þ_x001d_ð 2 2" xfId="10847"/>
    <cellStyle name="þ_x001d_ð 3" xfId="10848"/>
    <cellStyle name="þ_x001d_ð 4" xfId="10849"/>
    <cellStyle name="þ_x001d_ð¤_x000c_¯" xfId="10850"/>
    <cellStyle name="þ_x001d_ð¤_x000c_¯ 2" xfId="10851"/>
    <cellStyle name="þ_x001d_ð¤_x000c_¯ 3" xfId="10852"/>
    <cellStyle name="þ_x001d_ð¤_x000c_¯ 4" xfId="10853"/>
    <cellStyle name="þ_x001d_ð¤_x000c_¯þ_x0014__x000d_" xfId="10854"/>
    <cellStyle name="þ_x001d_ð¤_x000c_¯þ_x0014__x000d_ 2" xfId="10855"/>
    <cellStyle name="þ_x001d_ð¤_x000c_¯þ_x0014__x000d_ 3" xfId="10856"/>
    <cellStyle name="þ_x001d_ð¤_x000c_¯þ_x0014__x000d_ 4" xfId="10857"/>
    <cellStyle name="þ_x001d_ð¤_x000c_¯þ_x0014__x000d_¨þU" xfId="10858"/>
    <cellStyle name="þ_x001d_ð¤_x000c_¯þ_x0014__x000d_¨þU_x0001_" xfId="10859"/>
    <cellStyle name="þ_x001d_ð¤_x000c_¯þ_x0014__x000d_¨þU 10" xfId="10860"/>
    <cellStyle name="þ_x001d_ð¤_x000c_¯þ_x0014__x000d_¨þU_x0001_ 10" xfId="10861"/>
    <cellStyle name="þ_x001d_ð¤_x000c_¯þ_x0014__x000d_¨þU 11" xfId="10862"/>
    <cellStyle name="þ_x001d_ð¤_x000c_¯þ_x0014__x000d_¨þU_x0001_ 11" xfId="10863"/>
    <cellStyle name="þ_x001d_ð¤_x000c_¯þ_x0014__x000d_¨þU 12" xfId="10864"/>
    <cellStyle name="þ_x001d_ð¤_x000c_¯þ_x0014__x000d_¨þU_x0001_ 12" xfId="10865"/>
    <cellStyle name="þ_x001d_ð¤_x000c_¯þ_x0014__x000d_¨þU 13" xfId="10866"/>
    <cellStyle name="þ_x001d_ð¤_x000c_¯þ_x0014__x000d_¨þU_x0001_ 13" xfId="10867"/>
    <cellStyle name="þ_x001d_ð¤_x000c_¯þ_x0014__x000d_¨þU 14" xfId="10868"/>
    <cellStyle name="þ_x001d_ð¤_x000c_¯þ_x0014__x000d_¨þU_x0001_ 14" xfId="10869"/>
    <cellStyle name="þ_x001d_ð¤_x000c_¯þ_x0014__x000d_¨þU 15" xfId="10870"/>
    <cellStyle name="þ_x001d_ð¤_x000c_¯þ_x0014__x000d_¨þU_x0001_ 15" xfId="10871"/>
    <cellStyle name="þ_x001d_ð¤_x000c_¯þ_x0014__x000d_¨þU 16" xfId="10872"/>
    <cellStyle name="þ_x001d_ð¤_x000c_¯þ_x0014__x000d_¨þU_x0001_ 16" xfId="10873"/>
    <cellStyle name="þ_x001d_ð¤_x000c_¯þ_x0014__x000d_¨þU 17" xfId="10874"/>
    <cellStyle name="þ_x001d_ð¤_x000c_¯þ_x0014__x000d_¨þU_x0001_ 17" xfId="10875"/>
    <cellStyle name="þ_x001d_ð¤_x000c_¯þ_x0014__x000d_¨þU 18" xfId="10876"/>
    <cellStyle name="þ_x001d_ð¤_x000c_¯þ_x0014__x000d_¨þU_x0001_ 18" xfId="10877"/>
    <cellStyle name="þ_x001d_ð¤_x000c_¯þ_x0014__x000d_¨þU 19" xfId="10878"/>
    <cellStyle name="þ_x001d_ð¤_x000c_¯þ_x0014__x000d_¨þU_x0001_ 19" xfId="10879"/>
    <cellStyle name="þ_x001d_ð¤_x000c_¯þ_x0014__x000d_¨þU 2" xfId="10880"/>
    <cellStyle name="þ_x001d_ð¤_x000c_¯þ_x0014__x000d_¨þU_x0001_ 2" xfId="10881"/>
    <cellStyle name="þ_x001d_ð¤_x000c_¯þ_x0014__x000d_¨þU 20" xfId="10882"/>
    <cellStyle name="þ_x001d_ð¤_x000c_¯þ_x0014__x000d_¨þU_x0001_ 20" xfId="10883"/>
    <cellStyle name="þ_x001d_ð¤_x000c_¯þ_x0014__x000d_¨þU 21" xfId="10884"/>
    <cellStyle name="þ_x001d_ð¤_x000c_¯þ_x0014__x000d_¨þU_x0001_ 21" xfId="10885"/>
    <cellStyle name="þ_x001d_ð¤_x000c_¯þ_x0014__x000d_¨þU 22" xfId="10886"/>
    <cellStyle name="þ_x001d_ð¤_x000c_¯þ_x0014__x000d_¨þU_x0001_ 22" xfId="10887"/>
    <cellStyle name="þ_x001d_ð¤_x000c_¯þ_x0014__x000d_¨þU 23" xfId="10888"/>
    <cellStyle name="þ_x001d_ð¤_x000c_¯þ_x0014__x000d_¨þU_x0001_ 23" xfId="10889"/>
    <cellStyle name="þ_x001d_ð¤_x000c_¯þ_x0014__x000d_¨þU 24" xfId="10890"/>
    <cellStyle name="þ_x001d_ð¤_x000c_¯þ_x0014__x000d_¨þU_x0001_ 24" xfId="10891"/>
    <cellStyle name="þ_x001d_ð¤_x000c_¯þ_x0014__x000d_¨þU 25" xfId="10892"/>
    <cellStyle name="þ_x001d_ð¤_x000c_¯þ_x0014__x000d_¨þU_x0001_ 25" xfId="10893"/>
    <cellStyle name="þ_x001d_ð¤_x000c_¯þ_x0014__x000d_¨þU 26" xfId="10894"/>
    <cellStyle name="þ_x001d_ð¤_x000c_¯þ_x0014__x000d_¨þU_x0001_ 26" xfId="10895"/>
    <cellStyle name="þ_x001d_ð¤_x000c_¯þ_x0014__x000d_¨þU 27" xfId="10896"/>
    <cellStyle name="þ_x001d_ð¤_x000c_¯þ_x0014__x000d_¨þU_x0001_ 27" xfId="10897"/>
    <cellStyle name="þ_x001d_ð¤_x000c_¯þ_x0014__x000d_¨þU 28" xfId="10898"/>
    <cellStyle name="þ_x001d_ð¤_x000c_¯þ_x0014__x000d_¨þU_x0001_ 28" xfId="10899"/>
    <cellStyle name="þ_x001d_ð¤_x000c_¯þ_x0014__x000d_¨þU 29" xfId="10900"/>
    <cellStyle name="þ_x001d_ð¤_x000c_¯þ_x0014__x000d_¨þU_x0001_ 29" xfId="10901"/>
    <cellStyle name="þ_x001d_ð¤_x000c_¯þ_x0014__x000d_¨þU 3" xfId="10902"/>
    <cellStyle name="þ_x001d_ð¤_x000c_¯þ_x0014__x000d_¨þU_x0001_ 3" xfId="10903"/>
    <cellStyle name="þ_x001d_ð¤_x000c_¯þ_x0014__x000d_¨þU 30" xfId="10904"/>
    <cellStyle name="þ_x001d_ð¤_x000c_¯þ_x0014__x000d_¨þU_x0001_ 30" xfId="10905"/>
    <cellStyle name="þ_x001d_ð¤_x000c_¯þ_x0014__x000d_¨þU 31" xfId="10906"/>
    <cellStyle name="þ_x001d_ð¤_x000c_¯þ_x0014__x000d_¨þU_x0001_ 31" xfId="10907"/>
    <cellStyle name="þ_x001d_ð¤_x000c_¯þ_x0014__x000d_¨þU 32" xfId="10908"/>
    <cellStyle name="þ_x001d_ð¤_x000c_¯þ_x0014__x000d_¨þU_x0001_ 32" xfId="10909"/>
    <cellStyle name="þ_x001d_ð¤_x000c_¯þ_x0014__x000d_¨þU 33" xfId="10910"/>
    <cellStyle name="þ_x001d_ð¤_x000c_¯þ_x0014__x000d_¨þU_x0001_ 33" xfId="10911"/>
    <cellStyle name="þ_x001d_ð¤_x000c_¯þ_x0014__x000d_¨þU 34" xfId="10912"/>
    <cellStyle name="þ_x001d_ð¤_x000c_¯þ_x0014__x000d_¨þU_x0001_ 34" xfId="10913"/>
    <cellStyle name="þ_x001d_ð¤_x000c_¯þ_x0014__x000d_¨þU 35" xfId="10914"/>
    <cellStyle name="þ_x001d_ð¤_x000c_¯þ_x0014__x000d_¨þU_x0001_ 35" xfId="10915"/>
    <cellStyle name="þ_x001d_ð¤_x000c_¯þ_x0014__x000d_¨þU 36" xfId="10916"/>
    <cellStyle name="þ_x001d_ð¤_x000c_¯þ_x0014__x000d_¨þU_x0001_ 36" xfId="10917"/>
    <cellStyle name="þ_x001d_ð¤_x000c_¯þ_x0014__x000d_¨þU 37" xfId="10918"/>
    <cellStyle name="þ_x001d_ð¤_x000c_¯þ_x0014__x000d_¨þU_x0001_ 37" xfId="10919"/>
    <cellStyle name="þ_x001d_ð¤_x000c_¯þ_x0014__x000d_¨þU 38" xfId="10920"/>
    <cellStyle name="þ_x001d_ð¤_x000c_¯þ_x0014__x000d_¨þU_x0001_ 38" xfId="10921"/>
    <cellStyle name="þ_x001d_ð¤_x000c_¯þ_x0014__x000d_¨þU 39" xfId="10922"/>
    <cellStyle name="þ_x001d_ð¤_x000c_¯þ_x0014__x000d_¨þU_x0001_ 39" xfId="10923"/>
    <cellStyle name="þ_x001d_ð¤_x000c_¯þ_x0014__x000d_¨þU 4" xfId="10924"/>
    <cellStyle name="þ_x001d_ð¤_x000c_¯þ_x0014__x000d_¨þU_x0001_ 4" xfId="10925"/>
    <cellStyle name="þ_x001d_ð¤_x000c_¯þ_x0014__x000d_¨þU 40" xfId="10926"/>
    <cellStyle name="þ_x001d_ð¤_x000c_¯þ_x0014__x000d_¨þU_x0001_ 40" xfId="10927"/>
    <cellStyle name="þ_x001d_ð¤_x000c_¯þ_x0014__x000d_¨þU 41" xfId="10928"/>
    <cellStyle name="þ_x001d_ð¤_x000c_¯þ_x0014__x000d_¨þU_x0001_ 41" xfId="10929"/>
    <cellStyle name="þ_x001d_ð¤_x000c_¯þ_x0014__x000d_¨þU 42" xfId="10930"/>
    <cellStyle name="þ_x001d_ð¤_x000c_¯þ_x0014__x000d_¨þU_x0001_ 42" xfId="10931"/>
    <cellStyle name="þ_x001d_ð¤_x000c_¯þ_x0014__x000d_¨þU 43" xfId="10932"/>
    <cellStyle name="þ_x001d_ð¤_x000c_¯þ_x0014__x000d_¨þU_x0001_ 43" xfId="10933"/>
    <cellStyle name="þ_x001d_ð¤_x000c_¯þ_x0014__x000d_¨þU 44" xfId="10934"/>
    <cellStyle name="þ_x001d_ð¤_x000c_¯þ_x0014__x000d_¨þU_x0001_ 44" xfId="10935"/>
    <cellStyle name="þ_x001d_ð¤_x000c_¯þ_x0014__x000d_¨þU 45" xfId="10936"/>
    <cellStyle name="þ_x001d_ð¤_x000c_¯þ_x0014__x000d_¨þU_x0001_ 45" xfId="10937"/>
    <cellStyle name="þ_x001d_ð¤_x000c_¯þ_x0014__x000d_¨þU 46" xfId="10938"/>
    <cellStyle name="þ_x001d_ð¤_x000c_¯þ_x0014__x000d_¨þU_x0001_ 46" xfId="10939"/>
    <cellStyle name="þ_x001d_ð¤_x000c_¯þ_x0014__x000d_¨þU 47" xfId="10940"/>
    <cellStyle name="þ_x001d_ð¤_x000c_¯þ_x0014__x000d_¨þU_x0001_ 47" xfId="10941"/>
    <cellStyle name="þ_x001d_ð¤_x000c_¯þ_x0014__x000d_¨þU 48" xfId="10942"/>
    <cellStyle name="þ_x001d_ð¤_x000c_¯þ_x0014__x000d_¨þU_x0001_ 48" xfId="10943"/>
    <cellStyle name="þ_x001d_ð¤_x000c_¯þ_x0014__x000d_¨þU 49" xfId="10944"/>
    <cellStyle name="þ_x001d_ð¤_x000c_¯þ_x0014__x000d_¨þU_x0001_ 49" xfId="10945"/>
    <cellStyle name="þ_x001d_ð¤_x000c_¯þ_x0014__x000d_¨þU 5" xfId="10946"/>
    <cellStyle name="þ_x001d_ð¤_x000c_¯þ_x0014__x000d_¨þU_x0001_ 5" xfId="10947"/>
    <cellStyle name="þ_x001d_ð¤_x000c_¯þ_x0014__x000d_¨þU 50" xfId="10948"/>
    <cellStyle name="þ_x001d_ð¤_x000c_¯þ_x0014__x000d_¨þU_x0001_ 50" xfId="10949"/>
    <cellStyle name="þ_x001d_ð¤_x000c_¯þ_x0014__x000d_¨þU 51" xfId="10950"/>
    <cellStyle name="þ_x001d_ð¤_x000c_¯þ_x0014__x000d_¨þU_x0001_ 51" xfId="10951"/>
    <cellStyle name="þ_x001d_ð¤_x000c_¯þ_x0014__x000d_¨þU 52" xfId="10952"/>
    <cellStyle name="þ_x001d_ð¤_x000c_¯þ_x0014__x000d_¨þU_x0001_ 52" xfId="10953"/>
    <cellStyle name="þ_x001d_ð¤_x000c_¯þ_x0014__x000d_¨þU 53" xfId="10954"/>
    <cellStyle name="þ_x001d_ð¤_x000c_¯þ_x0014__x000d_¨þU_x0001_ 53" xfId="10955"/>
    <cellStyle name="þ_x001d_ð¤_x000c_¯þ_x0014__x000d_¨þU 54" xfId="10956"/>
    <cellStyle name="þ_x001d_ð¤_x000c_¯þ_x0014__x000d_¨þU_x0001_ 54" xfId="10957"/>
    <cellStyle name="þ_x001d_ð¤_x000c_¯þ_x0014__x000d_¨þU 55" xfId="10958"/>
    <cellStyle name="þ_x001d_ð¤_x000c_¯þ_x0014__x000d_¨þU_x0001_ 55" xfId="10959"/>
    <cellStyle name="þ_x001d_ð¤_x000c_¯þ_x0014__x000d_¨þU 56" xfId="10960"/>
    <cellStyle name="þ_x001d_ð¤_x000c_¯þ_x0014__x000d_¨þU_x0001_ 56" xfId="10961"/>
    <cellStyle name="þ_x001d_ð¤_x000c_¯þ_x0014__x000d_¨þU 57" xfId="10962"/>
    <cellStyle name="þ_x001d_ð¤_x000c_¯þ_x0014__x000d_¨þU_x0001_ 57" xfId="10963"/>
    <cellStyle name="þ_x001d_ð¤_x000c_¯þ_x0014__x000d_¨þU 58" xfId="10964"/>
    <cellStyle name="þ_x001d_ð¤_x000c_¯þ_x0014__x000d_¨þU_x0001_ 58" xfId="10965"/>
    <cellStyle name="þ_x001d_ð¤_x000c_¯þ_x0014__x000d_¨þU 59" xfId="10966"/>
    <cellStyle name="þ_x001d_ð¤_x000c_¯þ_x0014__x000d_¨þU_x0001_ 59" xfId="10967"/>
    <cellStyle name="þ_x001d_ð¤_x000c_¯þ_x0014__x000d_¨þU 6" xfId="10968"/>
    <cellStyle name="þ_x001d_ð¤_x000c_¯þ_x0014__x000d_¨þU_x0001_ 6" xfId="10969"/>
    <cellStyle name="þ_x001d_ð¤_x000c_¯þ_x0014__x000d_¨þU 60" xfId="10970"/>
    <cellStyle name="þ_x001d_ð¤_x000c_¯þ_x0014__x000d_¨þU_x0001_ 60" xfId="10971"/>
    <cellStyle name="þ_x001d_ð¤_x000c_¯þ_x0014__x000d_¨þU 7" xfId="10972"/>
    <cellStyle name="þ_x001d_ð¤_x000c_¯þ_x0014__x000d_¨þU_x0001_ 7" xfId="10973"/>
    <cellStyle name="þ_x001d_ð¤_x000c_¯þ_x0014__x000d_¨þU 8" xfId="10974"/>
    <cellStyle name="þ_x001d_ð¤_x000c_¯þ_x0014__x000d_¨þU_x0001_ 8" xfId="10975"/>
    <cellStyle name="þ_x001d_ð¤_x000c_¯þ_x0014__x000d_¨þU 9" xfId="10976"/>
    <cellStyle name="þ_x001d_ð¤_x000c_¯þ_x0014__x000d_¨þU_x0001_ 9" xfId="10977"/>
    <cellStyle name="þ_x001d_ð¤_x000c_¯þ_x0014__x000d_¨þU_x0001_À_x0004_" xfId="10978"/>
    <cellStyle name="þ_x001d_ð¤_x000c_¯þ_x0014__x000d_¨þU_x0001_À_x0004_ 2" xfId="10979"/>
    <cellStyle name="þ_x001d_ð¤_x000c_¯þ_x0014__x000d_¨þU_x0001_À_x0004_ 3" xfId="10980"/>
    <cellStyle name="þ_x001d_ð¤_x000c_¯þ_x0014__x000d_¨þU_x0001_À_x0004_ 4" xfId="10981"/>
    <cellStyle name="þ_x001d_ð¤_x000c_¯þ_x0014__x000d_¨þU_x0001_À_x0004_ _x0015__x000f_" xfId="10982"/>
    <cellStyle name="þ_x001d_ð¤_x000c_¯þ_x0014__x000d_¨þU_x0001_À_x0004_ _x0015__x000f__x0001__x0001_" xfId="10983"/>
    <cellStyle name="þ_x001d_ð¤_x000c_¯þ_x0014__x000d_¨þU_x0001_À_x0004_ _x0015__x000f_ 10" xfId="10984"/>
    <cellStyle name="þ_x001d_ð¤_x000c_¯þ_x0014__x000d_¨þU_x0001_À_x0004_ _x0015__x000f__x0001__x0001_ 10" xfId="10985"/>
    <cellStyle name="þ_x001d_ð¤_x000c_¯þ_x0014__x000d_¨þU_x0001_À_x0004_ _x0015__x000f_ 11" xfId="10986"/>
    <cellStyle name="þ_x001d_ð¤_x000c_¯þ_x0014__x000d_¨þU_x0001_À_x0004_ _x0015__x000f__x0001__x0001_ 11" xfId="10987"/>
    <cellStyle name="þ_x001d_ð¤_x000c_¯þ_x0014__x000d_¨þU_x0001_À_x0004_ _x0015__x000f_ 12" xfId="10988"/>
    <cellStyle name="þ_x001d_ð¤_x000c_¯þ_x0014__x000d_¨þU_x0001_À_x0004_ _x0015__x000f__x0001__x0001_ 12" xfId="10989"/>
    <cellStyle name="þ_x001d_ð¤_x000c_¯þ_x0014__x000d_¨þU_x0001_À_x0004_ _x0015__x000f_ 13" xfId="10990"/>
    <cellStyle name="þ_x001d_ð¤_x000c_¯þ_x0014__x000d_¨þU_x0001_À_x0004_ _x0015__x000f__x0001__x0001_ 13" xfId="10991"/>
    <cellStyle name="þ_x001d_ð¤_x000c_¯þ_x0014__x000d_¨þU_x0001_À_x0004_ _x0015__x000f_ 14" xfId="10992"/>
    <cellStyle name="þ_x001d_ð¤_x000c_¯þ_x0014__x000d_¨þU_x0001_À_x0004_ _x0015__x000f__x0001__x0001_ 14" xfId="10993"/>
    <cellStyle name="þ_x001d_ð¤_x000c_¯þ_x0014__x000d_¨þU_x0001_À_x0004_ _x0015__x000f_ 15" xfId="10994"/>
    <cellStyle name="þ_x001d_ð¤_x000c_¯þ_x0014__x000d_¨þU_x0001_À_x0004_ _x0015__x000f__x0001__x0001_ 15" xfId="10995"/>
    <cellStyle name="þ_x001d_ð¤_x000c_¯þ_x0014__x000d_¨þU_x0001_À_x0004_ _x0015__x000f_ 16" xfId="10996"/>
    <cellStyle name="þ_x001d_ð¤_x000c_¯þ_x0014__x000d_¨þU_x0001_À_x0004_ _x0015__x000f__x0001__x0001_ 16" xfId="10997"/>
    <cellStyle name="þ_x001d_ð¤_x000c_¯þ_x0014__x000d_¨þU_x0001_À_x0004_ _x0015__x000f_ 17" xfId="10998"/>
    <cellStyle name="þ_x001d_ð¤_x000c_¯þ_x0014__x000d_¨þU_x0001_À_x0004_ _x0015__x000f__x0001__x0001_ 17" xfId="10999"/>
    <cellStyle name="þ_x001d_ð¤_x000c_¯þ_x0014__x000d_¨þU_x0001_À_x0004_ _x0015__x000f_ 18" xfId="11000"/>
    <cellStyle name="þ_x001d_ð¤_x000c_¯þ_x0014__x000d_¨þU_x0001_À_x0004_ _x0015__x000f__x0001__x0001_ 18" xfId="11001"/>
    <cellStyle name="þ_x001d_ð¤_x000c_¯þ_x0014__x000d_¨þU_x0001_À_x0004_ _x0015__x000f_ 19" xfId="11002"/>
    <cellStyle name="þ_x001d_ð¤_x000c_¯þ_x0014__x000d_¨þU_x0001_À_x0004_ _x0015__x000f__x0001__x0001_ 19" xfId="11003"/>
    <cellStyle name="þ_x001d_ð¤_x000c_¯þ_x0014__x000d_¨þU_x0001_À_x0004_ _x0015__x000f_ 2" xfId="11004"/>
    <cellStyle name="þ_x001d_ð¤_x000c_¯þ_x0014__x000d_¨þU_x0001_À_x0004_ _x0015__x000f__x0001__x0001_ 2" xfId="11005"/>
    <cellStyle name="þ_x001d_ð¤_x000c_¯þ_x0014__x000d_¨þU_x0001_À_x0004_ _x0015__x000f_ 20" xfId="11006"/>
    <cellStyle name="þ_x001d_ð¤_x000c_¯þ_x0014__x000d_¨þU_x0001_À_x0004_ _x0015__x000f__x0001__x0001_ 20" xfId="11007"/>
    <cellStyle name="þ_x001d_ð¤_x000c_¯þ_x0014__x000d_¨þU_x0001_À_x0004_ _x0015__x000f_ 21" xfId="11008"/>
    <cellStyle name="þ_x001d_ð¤_x000c_¯þ_x0014__x000d_¨þU_x0001_À_x0004_ _x0015__x000f__x0001__x0001_ 21" xfId="11009"/>
    <cellStyle name="þ_x001d_ð¤_x000c_¯þ_x0014__x000d_¨þU_x0001_À_x0004_ _x0015__x000f_ 22" xfId="11010"/>
    <cellStyle name="þ_x001d_ð¤_x000c_¯þ_x0014__x000d_¨þU_x0001_À_x0004_ _x0015__x000f__x0001__x0001_ 22" xfId="11011"/>
    <cellStyle name="þ_x001d_ð¤_x000c_¯þ_x0014__x000d_¨þU_x0001_À_x0004_ _x0015__x000f_ 23" xfId="11012"/>
    <cellStyle name="þ_x001d_ð¤_x000c_¯þ_x0014__x000d_¨þU_x0001_À_x0004_ _x0015__x000f__x0001__x0001_ 23" xfId="11013"/>
    <cellStyle name="þ_x001d_ð¤_x000c_¯þ_x0014__x000d_¨þU_x0001_À_x0004_ _x0015__x000f_ 24" xfId="11014"/>
    <cellStyle name="þ_x001d_ð¤_x000c_¯þ_x0014__x000d_¨þU_x0001_À_x0004_ _x0015__x000f__x0001__x0001_ 24" xfId="11015"/>
    <cellStyle name="þ_x001d_ð¤_x000c_¯þ_x0014__x000d_¨þU_x0001_À_x0004_ _x0015__x000f_ 25" xfId="11016"/>
    <cellStyle name="þ_x001d_ð¤_x000c_¯þ_x0014__x000d_¨þU_x0001_À_x0004_ _x0015__x000f__x0001__x0001_ 25" xfId="11017"/>
    <cellStyle name="þ_x001d_ð¤_x000c_¯þ_x0014__x000d_¨þU_x0001_À_x0004_ _x0015__x000f_ 26" xfId="11018"/>
    <cellStyle name="þ_x001d_ð¤_x000c_¯þ_x0014__x000d_¨þU_x0001_À_x0004_ _x0015__x000f__x0001__x0001_ 26" xfId="11019"/>
    <cellStyle name="þ_x001d_ð¤_x000c_¯þ_x0014__x000d_¨þU_x0001_À_x0004_ _x0015__x000f_ 27" xfId="11020"/>
    <cellStyle name="þ_x001d_ð¤_x000c_¯þ_x0014__x000d_¨þU_x0001_À_x0004_ _x0015__x000f__x0001__x0001_ 27" xfId="11021"/>
    <cellStyle name="þ_x001d_ð¤_x000c_¯þ_x0014__x000d_¨þU_x0001_À_x0004_ _x0015__x000f_ 28" xfId="11022"/>
    <cellStyle name="þ_x001d_ð¤_x000c_¯þ_x0014__x000d_¨þU_x0001_À_x0004_ _x0015__x000f__x0001__x0001_ 28" xfId="11023"/>
    <cellStyle name="þ_x001d_ð¤_x000c_¯þ_x0014__x000d_¨þU_x0001_À_x0004_ _x0015__x000f_ 29" xfId="11024"/>
    <cellStyle name="þ_x001d_ð¤_x000c_¯þ_x0014__x000d_¨þU_x0001_À_x0004_ _x0015__x000f__x0001__x0001_ 29" xfId="11025"/>
    <cellStyle name="þ_x001d_ð¤_x000c_¯þ_x0014__x000d_¨þU_x0001_À_x0004_ _x0015__x000f_ 3" xfId="11026"/>
    <cellStyle name="þ_x001d_ð¤_x000c_¯þ_x0014__x000d_¨þU_x0001_À_x0004_ _x0015__x000f__x0001__x0001_ 3" xfId="11027"/>
    <cellStyle name="þ_x001d_ð¤_x000c_¯þ_x0014__x000d_¨þU_x0001_À_x0004_ _x0015__x000f_ 30" xfId="11028"/>
    <cellStyle name="þ_x001d_ð¤_x000c_¯þ_x0014__x000d_¨þU_x0001_À_x0004_ _x0015__x000f__x0001__x0001_ 30" xfId="11029"/>
    <cellStyle name="þ_x001d_ð¤_x000c_¯þ_x0014__x000d_¨þU_x0001_À_x0004_ _x0015__x000f_ 31" xfId="11030"/>
    <cellStyle name="þ_x001d_ð¤_x000c_¯þ_x0014__x000d_¨þU_x0001_À_x0004_ _x0015__x000f__x0001__x0001_ 31" xfId="11031"/>
    <cellStyle name="þ_x001d_ð¤_x000c_¯þ_x0014__x000d_¨þU_x0001_À_x0004_ _x0015__x000f_ 32" xfId="11032"/>
    <cellStyle name="þ_x001d_ð¤_x000c_¯þ_x0014__x000d_¨þU_x0001_À_x0004_ _x0015__x000f__x0001__x0001_ 32" xfId="11033"/>
    <cellStyle name="þ_x001d_ð¤_x000c_¯þ_x0014__x000d_¨þU_x0001_À_x0004_ _x0015__x000f_ 33" xfId="11034"/>
    <cellStyle name="þ_x001d_ð¤_x000c_¯þ_x0014__x000d_¨þU_x0001_À_x0004_ _x0015__x000f__x0001__x0001_ 33" xfId="11035"/>
    <cellStyle name="þ_x001d_ð¤_x000c_¯þ_x0014__x000d_¨þU_x0001_À_x0004_ _x0015__x000f_ 34" xfId="11036"/>
    <cellStyle name="þ_x001d_ð¤_x000c_¯þ_x0014__x000d_¨þU_x0001_À_x0004_ _x0015__x000f__x0001__x0001_ 34" xfId="11037"/>
    <cellStyle name="þ_x001d_ð¤_x000c_¯þ_x0014__x000d_¨þU_x0001_À_x0004_ _x0015__x000f_ 35" xfId="11038"/>
    <cellStyle name="þ_x001d_ð¤_x000c_¯þ_x0014__x000d_¨þU_x0001_À_x0004_ _x0015__x000f__x0001__x0001_ 35" xfId="11039"/>
    <cellStyle name="þ_x001d_ð¤_x000c_¯þ_x0014__x000d_¨þU_x0001_À_x0004_ _x0015__x000f_ 36" xfId="11040"/>
    <cellStyle name="þ_x001d_ð¤_x000c_¯þ_x0014__x000d_¨þU_x0001_À_x0004_ _x0015__x000f__x0001__x0001_ 36" xfId="11041"/>
    <cellStyle name="þ_x001d_ð¤_x000c_¯þ_x0014__x000d_¨þU_x0001_À_x0004_ _x0015__x000f_ 37" xfId="11042"/>
    <cellStyle name="þ_x001d_ð¤_x000c_¯þ_x0014__x000d_¨þU_x0001_À_x0004_ _x0015__x000f__x0001__x0001_ 37" xfId="11043"/>
    <cellStyle name="þ_x001d_ð¤_x000c_¯þ_x0014__x000d_¨þU_x0001_À_x0004_ _x0015__x000f_ 38" xfId="11044"/>
    <cellStyle name="þ_x001d_ð¤_x000c_¯þ_x0014__x000d_¨þU_x0001_À_x0004_ _x0015__x000f__x0001__x0001_ 38" xfId="11045"/>
    <cellStyle name="þ_x001d_ð¤_x000c_¯þ_x0014__x000d_¨þU_x0001_À_x0004_ _x0015__x000f_ 39" xfId="11046"/>
    <cellStyle name="þ_x001d_ð¤_x000c_¯þ_x0014__x000d_¨þU_x0001_À_x0004_ _x0015__x000f__x0001__x0001_ 39" xfId="11047"/>
    <cellStyle name="þ_x001d_ð¤_x000c_¯þ_x0014__x000d_¨þU_x0001_À_x0004_ _x0015__x000f_ 4" xfId="11048"/>
    <cellStyle name="þ_x001d_ð¤_x000c_¯þ_x0014__x000d_¨þU_x0001_À_x0004_ _x0015__x000f__x0001__x0001_ 4" xfId="11049"/>
    <cellStyle name="þ_x001d_ð¤_x000c_¯þ_x0014__x000d_¨þU_x0001_À_x0004_ _x0015__x000f_ 40" xfId="11050"/>
    <cellStyle name="þ_x001d_ð¤_x000c_¯þ_x0014__x000d_¨þU_x0001_À_x0004_ _x0015__x000f__x0001__x0001_ 40" xfId="11051"/>
    <cellStyle name="þ_x001d_ð¤_x000c_¯þ_x0014__x000d_¨þU_x0001_À_x0004_ _x0015__x000f_ 41" xfId="11052"/>
    <cellStyle name="þ_x001d_ð¤_x000c_¯þ_x0014__x000d_¨þU_x0001_À_x0004_ _x0015__x000f__x0001__x0001_ 41" xfId="11053"/>
    <cellStyle name="þ_x001d_ð¤_x000c_¯þ_x0014__x000d_¨þU_x0001_À_x0004_ _x0015__x000f_ 42" xfId="11054"/>
    <cellStyle name="þ_x001d_ð¤_x000c_¯þ_x0014__x000d_¨þU_x0001_À_x0004_ _x0015__x000f__x0001__x0001_ 42" xfId="11055"/>
    <cellStyle name="þ_x001d_ð¤_x000c_¯þ_x0014__x000d_¨þU_x0001_À_x0004_ _x0015__x000f_ 43" xfId="11056"/>
    <cellStyle name="þ_x001d_ð¤_x000c_¯þ_x0014__x000d_¨þU_x0001_À_x0004_ _x0015__x000f__x0001__x0001_ 43" xfId="11057"/>
    <cellStyle name="þ_x001d_ð¤_x000c_¯þ_x0014__x000d_¨þU_x0001_À_x0004_ _x0015__x000f_ 44" xfId="11058"/>
    <cellStyle name="þ_x001d_ð¤_x000c_¯þ_x0014__x000d_¨þU_x0001_À_x0004_ _x0015__x000f__x0001__x0001_ 44" xfId="11059"/>
    <cellStyle name="þ_x001d_ð¤_x000c_¯þ_x0014__x000d_¨þU_x0001_À_x0004_ _x0015__x000f_ 45" xfId="11060"/>
    <cellStyle name="þ_x001d_ð¤_x000c_¯þ_x0014__x000d_¨þU_x0001_À_x0004_ _x0015__x000f__x0001__x0001_ 45" xfId="11061"/>
    <cellStyle name="þ_x001d_ð¤_x000c_¯þ_x0014__x000d_¨þU_x0001_À_x0004_ _x0015__x000f_ 46" xfId="11062"/>
    <cellStyle name="þ_x001d_ð¤_x000c_¯þ_x0014__x000d_¨þU_x0001_À_x0004_ _x0015__x000f__x0001__x0001_ 46" xfId="11063"/>
    <cellStyle name="þ_x001d_ð¤_x000c_¯þ_x0014__x000d_¨þU_x0001_À_x0004_ _x0015__x000f_ 47" xfId="11064"/>
    <cellStyle name="þ_x001d_ð¤_x000c_¯þ_x0014__x000d_¨þU_x0001_À_x0004_ _x0015__x000f__x0001__x0001_ 47" xfId="11065"/>
    <cellStyle name="þ_x001d_ð¤_x000c_¯þ_x0014__x000d_¨þU_x0001_À_x0004_ _x0015__x000f_ 48" xfId="11066"/>
    <cellStyle name="þ_x001d_ð¤_x000c_¯þ_x0014__x000d_¨þU_x0001_À_x0004_ _x0015__x000f__x0001__x0001_ 48" xfId="11067"/>
    <cellStyle name="þ_x001d_ð¤_x000c_¯þ_x0014__x000d_¨þU_x0001_À_x0004_ _x0015__x000f_ 49" xfId="11068"/>
    <cellStyle name="þ_x001d_ð¤_x000c_¯þ_x0014__x000d_¨þU_x0001_À_x0004_ _x0015__x000f__x0001__x0001_ 49" xfId="11069"/>
    <cellStyle name="þ_x001d_ð¤_x000c_¯þ_x0014__x000d_¨þU_x0001_À_x0004_ _x0015__x000f_ 5" xfId="11070"/>
    <cellStyle name="þ_x001d_ð¤_x000c_¯þ_x0014__x000d_¨þU_x0001_À_x0004_ _x0015__x000f__x0001__x0001_ 5" xfId="11071"/>
    <cellStyle name="þ_x001d_ð¤_x000c_¯þ_x0014__x000d_¨þU_x0001_À_x0004_ _x0015__x000f_ 50" xfId="11072"/>
    <cellStyle name="þ_x001d_ð¤_x000c_¯þ_x0014__x000d_¨þU_x0001_À_x0004_ _x0015__x000f__x0001__x0001_ 50" xfId="11073"/>
    <cellStyle name="þ_x001d_ð¤_x000c_¯þ_x0014__x000d_¨þU_x0001_À_x0004_ _x0015__x000f_ 51" xfId="11074"/>
    <cellStyle name="þ_x001d_ð¤_x000c_¯þ_x0014__x000d_¨þU_x0001_À_x0004_ _x0015__x000f__x0001__x0001_ 51" xfId="11075"/>
    <cellStyle name="þ_x001d_ð¤_x000c_¯þ_x0014__x000d_¨þU_x0001_À_x0004_ _x0015__x000f_ 52" xfId="11076"/>
    <cellStyle name="þ_x001d_ð¤_x000c_¯þ_x0014__x000d_¨þU_x0001_À_x0004_ _x0015__x000f__x0001__x0001_ 52" xfId="11077"/>
    <cellStyle name="þ_x001d_ð¤_x000c_¯þ_x0014__x000d_¨þU_x0001_À_x0004_ _x0015__x000f_ 53" xfId="11078"/>
    <cellStyle name="þ_x001d_ð¤_x000c_¯þ_x0014__x000d_¨þU_x0001_À_x0004_ _x0015__x000f__x0001__x0001_ 53" xfId="11079"/>
    <cellStyle name="þ_x001d_ð¤_x000c_¯þ_x0014__x000d_¨þU_x0001_À_x0004_ _x0015__x000f_ 54" xfId="11080"/>
    <cellStyle name="þ_x001d_ð¤_x000c_¯þ_x0014__x000d_¨þU_x0001_À_x0004_ _x0015__x000f__x0001__x0001_ 54" xfId="11081"/>
    <cellStyle name="þ_x001d_ð¤_x000c_¯þ_x0014__x000d_¨þU_x0001_À_x0004_ _x0015__x000f_ 55" xfId="11082"/>
    <cellStyle name="þ_x001d_ð¤_x000c_¯þ_x0014__x000d_¨þU_x0001_À_x0004_ _x0015__x000f__x0001__x0001_ 55" xfId="11083"/>
    <cellStyle name="þ_x001d_ð¤_x000c_¯þ_x0014__x000d_¨þU_x0001_À_x0004_ _x0015__x000f_ 56" xfId="11084"/>
    <cellStyle name="þ_x001d_ð¤_x000c_¯þ_x0014__x000d_¨þU_x0001_À_x0004_ _x0015__x000f__x0001__x0001_ 56" xfId="11085"/>
    <cellStyle name="þ_x001d_ð¤_x000c_¯þ_x0014__x000d_¨þU_x0001_À_x0004_ _x0015__x000f_ 57" xfId="11086"/>
    <cellStyle name="þ_x001d_ð¤_x000c_¯þ_x0014__x000d_¨þU_x0001_À_x0004_ _x0015__x000f__x0001__x0001_ 57" xfId="11087"/>
    <cellStyle name="þ_x001d_ð¤_x000c_¯þ_x0014__x000d_¨þU_x0001_À_x0004_ _x0015__x000f_ 58" xfId="11088"/>
    <cellStyle name="þ_x001d_ð¤_x000c_¯þ_x0014__x000d_¨þU_x0001_À_x0004_ _x0015__x000f__x0001__x0001_ 58" xfId="11089"/>
    <cellStyle name="þ_x001d_ð¤_x000c_¯þ_x0014__x000d_¨þU_x0001_À_x0004_ _x0015__x000f_ 59" xfId="11090"/>
    <cellStyle name="þ_x001d_ð¤_x000c_¯þ_x0014__x000d_¨þU_x0001_À_x0004_ _x0015__x000f__x0001__x0001_ 59" xfId="11091"/>
    <cellStyle name="þ_x001d_ð¤_x000c_¯þ_x0014__x000d_¨þU_x0001_À_x0004_ _x0015__x000f_ 6" xfId="11092"/>
    <cellStyle name="þ_x001d_ð¤_x000c_¯þ_x0014__x000d_¨þU_x0001_À_x0004_ _x0015__x000f__x0001__x0001_ 6" xfId="11093"/>
    <cellStyle name="þ_x001d_ð¤_x000c_¯þ_x0014__x000d_¨þU_x0001_À_x0004_ _x0015__x000f_ 60" xfId="11094"/>
    <cellStyle name="þ_x001d_ð¤_x000c_¯þ_x0014__x000d_¨þU_x0001_À_x0004_ _x0015__x000f__x0001__x0001_ 60" xfId="11095"/>
    <cellStyle name="þ_x001d_ð¤_x000c_¯þ_x0014__x000d_¨þU_x0001_À_x0004_ _x0015__x000f_ 7" xfId="11096"/>
    <cellStyle name="þ_x001d_ð¤_x000c_¯þ_x0014__x000d_¨þU_x0001_À_x0004_ _x0015__x000f__x0001__x0001_ 7" xfId="11097"/>
    <cellStyle name="þ_x001d_ð¤_x000c_¯þ_x0014__x000d_¨þU_x0001_À_x0004_ _x0015__x000f_ 8" xfId="11098"/>
    <cellStyle name="þ_x001d_ð¤_x000c_¯þ_x0014__x000d_¨þU_x0001_À_x0004_ _x0015__x000f__x0001__x0001_ 8" xfId="11099"/>
    <cellStyle name="þ_x001d_ð¤_x000c_¯þ_x0014__x000d_¨þU_x0001_À_x0004_ _x0015__x000f_ 9" xfId="11100"/>
    <cellStyle name="þ_x001d_ð¤_x000c_¯þ_x0014__x000d_¨þU_x0001_À_x0004_ _x0015__x000f__x0001__x0001_ 9" xfId="11101"/>
    <cellStyle name="þ_x001d_ð¤_x000c_¯þ_x0014__x000d_¨þU_x0001_À_x0004_ _x0015__x000f__x0001__x0001_?_x0002_ÿÿÿÿÿÿÿÿÿÿÿÿÿÿÿ¯?(_x0002__x001d__x0017_ ???º%ÿÿÿÿ????_x0006__x0016_??????????????Í!Ë??????????           ?????           ?????????_x000d__x000d_U_x000d_H\D2_x000d_D2\DEMO.MSC_x000d_S;C:\DOS;C:\HANH\D3;C:\HANH\D2;C:\NC_x000d_????????????????????????????????????????????????????????????" xfId="11102"/>
    <cellStyle name="þ_x001d_ð¤_x000c_¯þ_x0014__x000d_¨þU_x0001_À_x0004_ _x0015__x000f__x0001__x0001_?_x0002_ÿÿÿÿÿÿÿÿÿÿÿÿÿÿÿ¯?(_x0002__x001d__x0017_ ???º%ÿÿÿÿ????_x0006__x0016_??????????????Í!Ë??????????           ?????           ?????????_x000d__x000d_U_x000d_H\D2_x000d_D2\DEMO.MSC_x000d_S;C:\DOS;C:\HANH\D3;C:\HANH\D2;C:\NC_x000d_???????????????????????????????????????????????????????????? 2" xfId="11103"/>
    <cellStyle name="þ_x001d_ð¤_x000c_¯þ_x0014__x000d_¨þU_x0001_À_x0004_ _x0015__x000f__x0001__x0001_?_x0002_ÿÿÿÿÿÿÿÿÿÿÿÿÿÿÿ¯?(_x0002__x001d__x0017_ ???º%ÿÿÿÿ????_x0006__x0016_??????????????Í!Ë??????????           ?????           ?????????_x000d__x000d_U_x000d_H\D2_x000d_D2\DEMO.MSC_x000d_S;C:\DOS;C:\HANH\D3;C:\HANH\D2;C:\NC_x000d_???????????????????????????????????????????????????????????? 3" xfId="11104"/>
    <cellStyle name="þ_x001d_ð¤_x000c_¯þ_x0014__x000d_¨þU_x0001_À_x0004_ _x0015__x000f__x0001__x0001_?_x0002_ÿÿÿÿÿÿÿÿÿÿÿÿÿÿÿ¯?(_x0002__x001d__x0017_ ???º%ÿÿÿÿ????_x0006__x0016_??????????????Í!Ë??????????           ?????           ?????????_x000d__x000d_U_x000d_H\D2_x000d_D2\DEMO.MSC_x000d_S;C:\DOS;C:\HANH\D3;C:\HANH\D2;C:\NC_x000d_???????????????????????????????????????????????????????????? 4" xfId="11105"/>
    <cellStyle name="þ_x001d_ð¤_x000c_¯þ_x0014__x000d_¨þU_x0001_À_x0004_ _x0015__x000f__x0001__x0001__bieumau 1" xfId="11106"/>
    <cellStyle name="þ_x001d_ð·" xfId="11107"/>
    <cellStyle name="þ_x001d_ð· 2" xfId="11108"/>
    <cellStyle name="þ_x001d_ð· 2 2" xfId="11109"/>
    <cellStyle name="þ_x001d_ð· 3" xfId="11110"/>
    <cellStyle name="þ_x001d_ð· 4" xfId="11111"/>
    <cellStyle name="þ_x001d_ð· 5" xfId="11112"/>
    <cellStyle name="þ_x001d_ð·_x000c_æ" xfId="11113"/>
    <cellStyle name="þ_x001d_ð·_x000c_æ 2" xfId="11114"/>
    <cellStyle name="þ_x001d_ð·_x000c_æþ" xfId="11115"/>
    <cellStyle name="þ_x001d_ð·_x000c_æþ'" xfId="11116"/>
    <cellStyle name="þ_x001d_ð·_x000c_æþ 2" xfId="11117"/>
    <cellStyle name="þ_x001d_ð·_x000c_æþ' 2" xfId="11118"/>
    <cellStyle name="þ_x001d_ð·_x000c_æþ'_x000d_" xfId="11119"/>
    <cellStyle name="þ_x001d_ð·_x000c_æþ'_x000d_ 2" xfId="11120"/>
    <cellStyle name="þ_x001d_ð·_x000c_æþ'_x000d_ 2 2" xfId="11121"/>
    <cellStyle name="þ_x001d_ð·_x000c_æþ'_x000d_ 3" xfId="11122"/>
    <cellStyle name="þ_x001d_ð·_x000c_æþ'_x000d_ß" xfId="11123"/>
    <cellStyle name="þ_x001d_ð·_x000c_æþ'_x000d_ß 2" xfId="11124"/>
    <cellStyle name="þ_x001d_ð·_x000c_æþ'_x000d_ßþ" xfId="11125"/>
    <cellStyle name="þ_x001d_ð·_x000c_æþ'_x000d_ßþ 2" xfId="11126"/>
    <cellStyle name="þ_x001d_ð·_x000c_æþ'_x000d_ßþU" xfId="11127"/>
    <cellStyle name="þ_x001d_ð·_x000c_æþ'_x000d_ßþU_x0001_" xfId="11128"/>
    <cellStyle name="þ_x001d_ð·_x000c_æþ'_x000d_ßþU 2" xfId="11129"/>
    <cellStyle name="þ_x001d_ð·_x000c_æþ'_x000d_ßþU_x0001_ 2" xfId="11130"/>
    <cellStyle name="þ_x001d_ð·_x000c_æþ'_x000d_ßþU_x0001_Ø" xfId="11131"/>
    <cellStyle name="þ_x001d_ð·_x000c_æþ'_x000d_ßþU_x0001_Ø_x0005_" xfId="11132"/>
    <cellStyle name="þ_x001d_ð·_x000c_æþ'_x000d_ßþU_x0001_Ø 2" xfId="11133"/>
    <cellStyle name="þ_x001d_ð·_x000c_æþ'_x000d_ßþU_x0001_Ø_x0005_ 2" xfId="11134"/>
    <cellStyle name="þ_x001d_ð·_x000c_æþ'_x000d_ßþU_x0001_Ø_x0005_ü" xfId="11135"/>
    <cellStyle name="þ_x001d_ð·_x000c_æþ'_x000d_ßþU_x0001_Ø_x0005_ü_x0014_" xfId="11136"/>
    <cellStyle name="þ_x001d_ð·_x000c_æþ'_x000d_ßþU_x0001_Ø_x0005_ü_x0014__x0007_" xfId="11137"/>
    <cellStyle name="þ_x001d_ð·_x000c_æþ'_x000d_ßþU_x0001_Ø_x0005_ü_x0014__x0007__x0001_" xfId="11138"/>
    <cellStyle name="þ_x001d_ð·_x000c_æþ'_x000d_ßþU_x0001_Ø_x0005_ü_x0014__x0007__x0001__x0001_" xfId="11139"/>
    <cellStyle name="þ_x001d_ð·_x000c_æþ'_x000d_ßþU_x0001_Ø_x0005_ü_x0014__x0007__x0001_ 10" xfId="11140"/>
    <cellStyle name="þ_x001d_ð·_x000c_æþ'_x000d_ßþU_x0001_Ø_x0005_ü_x0014__x0007__x0001__x0001_ 10" xfId="11141"/>
    <cellStyle name="þ_x001d_ð·_x000c_æþ'_x000d_ßþU_x0001_Ø_x0005_ü_x0014__x0007__x0001_ 11" xfId="11142"/>
    <cellStyle name="þ_x001d_ð·_x000c_æþ'_x000d_ßþU_x0001_Ø_x0005_ü_x0014__x0007__x0001__x0001_ 11" xfId="11143"/>
    <cellStyle name="þ_x001d_ð·_x000c_æþ'_x000d_ßþU_x0001_Ø_x0005_ü_x0014__x0007__x0001_ 12" xfId="11144"/>
    <cellStyle name="þ_x001d_ð·_x000c_æþ'_x000d_ßþU_x0001_Ø_x0005_ü_x0014__x0007__x0001__x0001_ 12" xfId="11145"/>
    <cellStyle name="þ_x001d_ð·_x000c_æþ'_x000d_ßþU_x0001_Ø_x0005_ü_x0014__x0007__x0001_ 13" xfId="11146"/>
    <cellStyle name="þ_x001d_ð·_x000c_æþ'_x000d_ßþU_x0001_Ø_x0005_ü_x0014__x0007__x0001__x0001_ 13" xfId="11147"/>
    <cellStyle name="þ_x001d_ð·_x000c_æþ'_x000d_ßþU_x0001_Ø_x0005_ü_x0014__x0007__x0001_ 14" xfId="11148"/>
    <cellStyle name="þ_x001d_ð·_x000c_æþ'_x000d_ßþU_x0001_Ø_x0005_ü_x0014__x0007__x0001__x0001_ 14" xfId="11149"/>
    <cellStyle name="þ_x001d_ð·_x000c_æþ'_x000d_ßþU_x0001_Ø_x0005_ü_x0014__x0007__x0001_ 15" xfId="11150"/>
    <cellStyle name="þ_x001d_ð·_x000c_æþ'_x000d_ßþU_x0001_Ø_x0005_ü_x0014__x0007__x0001__x0001_ 15" xfId="11151"/>
    <cellStyle name="þ_x001d_ð·_x000c_æþ'_x000d_ßþU_x0001_Ø_x0005_ü_x0014__x0007__x0001_ 16" xfId="11152"/>
    <cellStyle name="þ_x001d_ð·_x000c_æþ'_x000d_ßþU_x0001_Ø_x0005_ü_x0014__x0007__x0001__x0001_ 16" xfId="11153"/>
    <cellStyle name="þ_x001d_ð·_x000c_æþ'_x000d_ßþU_x0001_Ø_x0005_ü_x0014__x0007__x0001_ 17" xfId="11154"/>
    <cellStyle name="þ_x001d_ð·_x000c_æþ'_x000d_ßþU_x0001_Ø_x0005_ü_x0014__x0007__x0001__x0001_ 17" xfId="11155"/>
    <cellStyle name="þ_x001d_ð·_x000c_æþ'_x000d_ßþU_x0001_Ø_x0005_ü_x0014__x0007__x0001_ 18" xfId="11156"/>
    <cellStyle name="þ_x001d_ð·_x000c_æþ'_x000d_ßþU_x0001_Ø_x0005_ü_x0014__x0007__x0001__x0001_ 18" xfId="11157"/>
    <cellStyle name="þ_x001d_ð·_x000c_æþ'_x000d_ßþU_x0001_Ø_x0005_ü_x0014__x0007__x0001_ 19" xfId="11158"/>
    <cellStyle name="þ_x001d_ð·_x000c_æþ'_x000d_ßþU_x0001_Ø_x0005_ü_x0014__x0007__x0001__x0001_ 19" xfId="11159"/>
    <cellStyle name="þ_x001d_ð·_x000c_æþ'_x000d_ßþU_x0001_Ø_x0005_ü 2" xfId="11160"/>
    <cellStyle name="þ_x001d_ð·_x000c_æþ'_x000d_ßþU_x0001_Ø_x0005_ü_x0014_ 2" xfId="11161"/>
    <cellStyle name="þ_x001d_ð·_x000c_æþ'_x000d_ßþU_x0001_Ø_x0005_ü_x0014__x0007_ 2" xfId="11162"/>
    <cellStyle name="þ_x001d_ð·_x000c_æþ'_x000d_ßþU_x0001_Ø_x0005_ü_x0014__x0007__x0001_ 2" xfId="11163"/>
    <cellStyle name="þ_x001d_ð·_x000c_æþ'_x000d_ßþU_x0001_Ø_x0005_ü_x0014__x0007__x0001__x0001_ 2" xfId="11164"/>
    <cellStyle name="þ_x001d_ð·_x000c_æþ'_x000d_ßþU_x0001_Ø_x0005_ü_x0014__x0007__x0001_ 2 2" xfId="11165"/>
    <cellStyle name="þ_x001d_ð·_x000c_æþ'_x000d_ßþU_x0001_Ø_x0005_ü_x0014__x0007__x0001__x0001_ 2 2" xfId="11166"/>
    <cellStyle name="þ_x001d_ð·_x000c_æþ'_x000d_ßþU_x0001_Ø_x0005_ü_x0014__x0007__x0001_ 20" xfId="11167"/>
    <cellStyle name="þ_x001d_ð·_x000c_æþ'_x000d_ßþU_x0001_Ø_x0005_ü_x0014__x0007__x0001__x0001_ 20" xfId="11168"/>
    <cellStyle name="þ_x001d_ð·_x000c_æþ'_x000d_ßþU_x0001_Ø_x0005_ü_x0014__x0007__x0001_ 21" xfId="11169"/>
    <cellStyle name="þ_x001d_ð·_x000c_æþ'_x000d_ßþU_x0001_Ø_x0005_ü_x0014__x0007__x0001__x0001_ 21" xfId="11170"/>
    <cellStyle name="þ_x001d_ð·_x000c_æþ'_x000d_ßþU_x0001_Ø_x0005_ü_x0014__x0007__x0001_ 22" xfId="11171"/>
    <cellStyle name="þ_x001d_ð·_x000c_æþ'_x000d_ßþU_x0001_Ø_x0005_ü_x0014__x0007__x0001__x0001_ 22" xfId="11172"/>
    <cellStyle name="þ_x001d_ð·_x000c_æþ'_x000d_ßþU_x0001_Ø_x0005_ü_x0014__x0007__x0001_ 23" xfId="11173"/>
    <cellStyle name="þ_x001d_ð·_x000c_æþ'_x000d_ßþU_x0001_Ø_x0005_ü_x0014__x0007__x0001__x0001_ 23" xfId="11174"/>
    <cellStyle name="þ_x001d_ð·_x000c_æþ'_x000d_ßþU_x0001_Ø_x0005_ü_x0014__x0007__x0001_ 24" xfId="11175"/>
    <cellStyle name="þ_x001d_ð·_x000c_æþ'_x000d_ßþU_x0001_Ø_x0005_ü_x0014__x0007__x0001__x0001_ 24" xfId="11176"/>
    <cellStyle name="þ_x001d_ð·_x000c_æþ'_x000d_ßþU_x0001_Ø_x0005_ü_x0014__x0007__x0001_ 25" xfId="11177"/>
    <cellStyle name="þ_x001d_ð·_x000c_æþ'_x000d_ßþU_x0001_Ø_x0005_ü_x0014__x0007__x0001__x0001_ 25" xfId="11178"/>
    <cellStyle name="þ_x001d_ð·_x000c_æþ'_x000d_ßþU_x0001_Ø_x0005_ü_x0014__x0007__x0001_ 26" xfId="11179"/>
    <cellStyle name="þ_x001d_ð·_x000c_æþ'_x000d_ßþU_x0001_Ø_x0005_ü_x0014__x0007__x0001__x0001_ 26" xfId="11180"/>
    <cellStyle name="þ_x001d_ð·_x000c_æþ'_x000d_ßþU_x0001_Ø_x0005_ü_x0014__x0007__x0001_ 27" xfId="11181"/>
    <cellStyle name="þ_x001d_ð·_x000c_æþ'_x000d_ßþU_x0001_Ø_x0005_ü_x0014__x0007__x0001__x0001_ 27" xfId="11182"/>
    <cellStyle name="þ_x001d_ð·_x000c_æþ'_x000d_ßþU_x0001_Ø_x0005_ü_x0014__x0007__x0001_ 28" xfId="11183"/>
    <cellStyle name="þ_x001d_ð·_x000c_æþ'_x000d_ßþU_x0001_Ø_x0005_ü_x0014__x0007__x0001__x0001_ 28" xfId="11184"/>
    <cellStyle name="þ_x001d_ð·_x000c_æþ'_x000d_ßþU_x0001_Ø_x0005_ü_x0014__x0007__x0001_ 29" xfId="11185"/>
    <cellStyle name="þ_x001d_ð·_x000c_æþ'_x000d_ßþU_x0001_Ø_x0005_ü_x0014__x0007__x0001__x0001_ 29" xfId="11186"/>
    <cellStyle name="þ_x001d_ð·_x000c_æþ'_x000d_ßþU_x0001_Ø_x0005_ü_x0014_ 3" xfId="11187"/>
    <cellStyle name="þ_x001d_ð·_x000c_æþ'_x000d_ßþU_x0001_Ø_x0005_ü_x0014__x0007_ 3" xfId="11188"/>
    <cellStyle name="þ_x001d_ð·_x000c_æþ'_x000d_ßþU_x0001_Ø_x0005_ü_x0014__x0007__x0001_ 3" xfId="11189"/>
    <cellStyle name="þ_x001d_ð·_x000c_æþ'_x000d_ßþU_x0001_Ø_x0005_ü_x0014__x0007__x0001__x0001_ 3" xfId="11190"/>
    <cellStyle name="þ_x001d_ð·_x000c_æþ'_x000d_ßþU_x0001_Ø_x0005_ü_x0014__x0007__x0001_ 3 2" xfId="11191"/>
    <cellStyle name="þ_x001d_ð·_x000c_æþ'_x000d_ßþU_x0001_Ø_x0005_ü_x0014__x0007__x0001__x0001_ 3 2" xfId="11192"/>
    <cellStyle name="þ_x001d_ð·_x000c_æþ'_x000d_ßþU_x0001_Ø_x0005_ü_x0014__x0007__x0001_ 30" xfId="11193"/>
    <cellStyle name="þ_x001d_ð·_x000c_æþ'_x000d_ßþU_x0001_Ø_x0005_ü_x0014__x0007__x0001__x0001_ 30" xfId="11194"/>
    <cellStyle name="þ_x001d_ð·_x000c_æþ'_x000d_ßþU_x0001_Ø_x0005_ü_x0014__x0007__x0001_ 31" xfId="11195"/>
    <cellStyle name="þ_x001d_ð·_x000c_æþ'_x000d_ßþU_x0001_Ø_x0005_ü_x0014__x0007__x0001__x0001_ 31" xfId="11196"/>
    <cellStyle name="þ_x001d_ð·_x000c_æþ'_x000d_ßþU_x0001_Ø_x0005_ü_x0014__x0007__x0001_ 32" xfId="11197"/>
    <cellStyle name="þ_x001d_ð·_x000c_æþ'_x000d_ßþU_x0001_Ø_x0005_ü_x0014__x0007__x0001__x0001_ 32" xfId="11198"/>
    <cellStyle name="þ_x001d_ð·_x000c_æþ'_x000d_ßþU_x0001_Ø_x0005_ü_x0014__x0007__x0001_ 33" xfId="11199"/>
    <cellStyle name="þ_x001d_ð·_x000c_æþ'_x000d_ßþU_x0001_Ø_x0005_ü_x0014__x0007__x0001__x0001_ 33" xfId="11200"/>
    <cellStyle name="þ_x001d_ð·_x000c_æþ'_x000d_ßþU_x0001_Ø_x0005_ü_x0014__x0007__x0001_ 34" xfId="11201"/>
    <cellStyle name="þ_x001d_ð·_x000c_æþ'_x000d_ßþU_x0001_Ø_x0005_ü_x0014__x0007__x0001__x0001_ 34" xfId="11202"/>
    <cellStyle name="þ_x001d_ð·_x000c_æþ'_x000d_ßþU_x0001_Ø_x0005_ü_x0014__x0007__x0001_ 35" xfId="11203"/>
    <cellStyle name="þ_x001d_ð·_x000c_æþ'_x000d_ßþU_x0001_Ø_x0005_ü_x0014__x0007__x0001__x0001_ 35" xfId="11204"/>
    <cellStyle name="þ_x001d_ð·_x000c_æþ'_x000d_ßþU_x0001_Ø_x0005_ü_x0014__x0007__x0001_ 36" xfId="11205"/>
    <cellStyle name="þ_x001d_ð·_x000c_æþ'_x000d_ßþU_x0001_Ø_x0005_ü_x0014__x0007__x0001__x0001_ 36" xfId="11206"/>
    <cellStyle name="þ_x001d_ð·_x000c_æþ'_x000d_ßþU_x0001_Ø_x0005_ü_x0014__x0007__x0001_ 37" xfId="11207"/>
    <cellStyle name="þ_x001d_ð·_x000c_æþ'_x000d_ßþU_x0001_Ø_x0005_ü_x0014__x0007__x0001__x0001_ 37" xfId="11208"/>
    <cellStyle name="þ_x001d_ð·_x000c_æþ'_x000d_ßþU_x0001_Ø_x0005_ü_x0014__x0007__x0001_ 38" xfId="11209"/>
    <cellStyle name="þ_x001d_ð·_x000c_æþ'_x000d_ßþU_x0001_Ø_x0005_ü_x0014__x0007__x0001__x0001_ 38" xfId="11210"/>
    <cellStyle name="þ_x001d_ð·_x000c_æþ'_x000d_ßþU_x0001_Ø_x0005_ü_x0014__x0007__x0001_ 39" xfId="11211"/>
    <cellStyle name="þ_x001d_ð·_x000c_æþ'_x000d_ßþU_x0001_Ø_x0005_ü_x0014__x0007__x0001__x0001_ 39" xfId="11212"/>
    <cellStyle name="þ_x001d_ð·_x000c_æþ'_x000d_ßþU_x0001_Ø_x0005_ü_x0014__x0007__x0001_ 4" xfId="11213"/>
    <cellStyle name="þ_x001d_ð·_x000c_æþ'_x000d_ßþU_x0001_Ø_x0005_ü_x0014__x0007__x0001__x0001_ 4" xfId="11214"/>
    <cellStyle name="þ_x001d_ð·_x000c_æþ'_x000d_ßþU_x0001_Ø_x0005_ü_x0014__x0007__x0001_ 40" xfId="11215"/>
    <cellStyle name="þ_x001d_ð·_x000c_æþ'_x000d_ßþU_x0001_Ø_x0005_ü_x0014__x0007__x0001__x0001_ 40" xfId="11216"/>
    <cellStyle name="þ_x001d_ð·_x000c_æþ'_x000d_ßþU_x0001_Ø_x0005_ü_x0014__x0007__x0001_ 41" xfId="11217"/>
    <cellStyle name="þ_x001d_ð·_x000c_æþ'_x000d_ßþU_x0001_Ø_x0005_ü_x0014__x0007__x0001__x0001_ 41" xfId="11218"/>
    <cellStyle name="þ_x001d_ð·_x000c_æþ'_x000d_ßþU_x0001_Ø_x0005_ü_x0014__x0007__x0001_ 42" xfId="11219"/>
    <cellStyle name="þ_x001d_ð·_x000c_æþ'_x000d_ßþU_x0001_Ø_x0005_ü_x0014__x0007__x0001__x0001_ 42" xfId="11220"/>
    <cellStyle name="þ_x001d_ð·_x000c_æþ'_x000d_ßþU_x0001_Ø_x0005_ü_x0014__x0007__x0001_ 43" xfId="11221"/>
    <cellStyle name="þ_x001d_ð·_x000c_æþ'_x000d_ßþU_x0001_Ø_x0005_ü_x0014__x0007__x0001__x0001_ 43" xfId="11222"/>
    <cellStyle name="þ_x001d_ð·_x000c_æþ'_x000d_ßþU_x0001_Ø_x0005_ü_x0014__x0007__x0001_ 44" xfId="11223"/>
    <cellStyle name="þ_x001d_ð·_x000c_æþ'_x000d_ßþU_x0001_Ø_x0005_ü_x0014__x0007__x0001__x0001_ 44" xfId="11224"/>
    <cellStyle name="þ_x001d_ð·_x000c_æþ'_x000d_ßþU_x0001_Ø_x0005_ü_x0014__x0007__x0001_ 45" xfId="11225"/>
    <cellStyle name="þ_x001d_ð·_x000c_æþ'_x000d_ßþU_x0001_Ø_x0005_ü_x0014__x0007__x0001__x0001_ 45" xfId="11226"/>
    <cellStyle name="þ_x001d_ð·_x000c_æþ'_x000d_ßþU_x0001_Ø_x0005_ü_x0014__x0007__x0001_ 46" xfId="11227"/>
    <cellStyle name="þ_x001d_ð·_x000c_æþ'_x000d_ßþU_x0001_Ø_x0005_ü_x0014__x0007__x0001__x0001_ 46" xfId="11228"/>
    <cellStyle name="þ_x001d_ð·_x000c_æþ'_x000d_ßþU_x0001_Ø_x0005_ü_x0014__x0007__x0001_ 47" xfId="11229"/>
    <cellStyle name="þ_x001d_ð·_x000c_æþ'_x000d_ßþU_x0001_Ø_x0005_ü_x0014__x0007__x0001__x0001_ 47" xfId="11230"/>
    <cellStyle name="þ_x001d_ð·_x000c_æþ'_x000d_ßþU_x0001_Ø_x0005_ü_x0014__x0007__x0001_ 48" xfId="11231"/>
    <cellStyle name="þ_x001d_ð·_x000c_æþ'_x000d_ßþU_x0001_Ø_x0005_ü_x0014__x0007__x0001__x0001_ 48" xfId="11232"/>
    <cellStyle name="þ_x001d_ð·_x000c_æþ'_x000d_ßþU_x0001_Ø_x0005_ü_x0014__x0007__x0001_ 49" xfId="11233"/>
    <cellStyle name="þ_x001d_ð·_x000c_æþ'_x000d_ßþU_x0001_Ø_x0005_ü_x0014__x0007__x0001__x0001_ 49" xfId="11234"/>
    <cellStyle name="þ_x001d_ð·_x000c_æþ'_x000d_ßþU_x0001_Ø_x0005_ü_x0014__x0007__x0001_ 5" xfId="11235"/>
    <cellStyle name="þ_x001d_ð·_x000c_æþ'_x000d_ßþU_x0001_Ø_x0005_ü_x0014__x0007__x0001__x0001_ 5" xfId="11236"/>
    <cellStyle name="þ_x001d_ð·_x000c_æþ'_x000d_ßþU_x0001_Ø_x0005_ü_x0014__x0007__x0001_ 50" xfId="11237"/>
    <cellStyle name="þ_x001d_ð·_x000c_æþ'_x000d_ßþU_x0001_Ø_x0005_ü_x0014__x0007__x0001__x0001_ 50" xfId="11238"/>
    <cellStyle name="þ_x001d_ð·_x000c_æþ'_x000d_ßþU_x0001_Ø_x0005_ü_x0014__x0007__x0001_ 51" xfId="11239"/>
    <cellStyle name="þ_x001d_ð·_x000c_æþ'_x000d_ßþU_x0001_Ø_x0005_ü_x0014__x0007__x0001__x0001_ 51" xfId="11240"/>
    <cellStyle name="þ_x001d_ð·_x000c_æþ'_x000d_ßþU_x0001_Ø_x0005_ü_x0014__x0007__x0001_ 52" xfId="11241"/>
    <cellStyle name="þ_x001d_ð·_x000c_æþ'_x000d_ßþU_x0001_Ø_x0005_ü_x0014__x0007__x0001__x0001_ 52" xfId="11242"/>
    <cellStyle name="þ_x001d_ð·_x000c_æþ'_x000d_ßþU_x0001_Ø_x0005_ü_x0014__x0007__x0001_ 53" xfId="11243"/>
    <cellStyle name="þ_x001d_ð·_x000c_æþ'_x000d_ßþU_x0001_Ø_x0005_ü_x0014__x0007__x0001__x0001_ 53" xfId="11244"/>
    <cellStyle name="þ_x001d_ð·_x000c_æþ'_x000d_ßþU_x0001_Ø_x0005_ü_x0014__x0007__x0001_ 54" xfId="11245"/>
    <cellStyle name="þ_x001d_ð·_x000c_æþ'_x000d_ßþU_x0001_Ø_x0005_ü_x0014__x0007__x0001__x0001_ 54" xfId="11246"/>
    <cellStyle name="þ_x001d_ð·_x000c_æþ'_x000d_ßþU_x0001_Ø_x0005_ü_x0014__x0007__x0001_ 55" xfId="11247"/>
    <cellStyle name="þ_x001d_ð·_x000c_æþ'_x000d_ßþU_x0001_Ø_x0005_ü_x0014__x0007__x0001__x0001_ 55" xfId="11248"/>
    <cellStyle name="þ_x001d_ð·_x000c_æþ'_x000d_ßþU_x0001_Ø_x0005_ü_x0014__x0007__x0001_ 56" xfId="11249"/>
    <cellStyle name="þ_x001d_ð·_x000c_æþ'_x000d_ßþU_x0001_Ø_x0005_ü_x0014__x0007__x0001__x0001_ 56" xfId="11250"/>
    <cellStyle name="þ_x001d_ð·_x000c_æþ'_x000d_ßþU_x0001_Ø_x0005_ü_x0014__x0007__x0001_ 57" xfId="11251"/>
    <cellStyle name="þ_x001d_ð·_x000c_æþ'_x000d_ßþU_x0001_Ø_x0005_ü_x0014__x0007__x0001__x0001_ 57" xfId="11252"/>
    <cellStyle name="þ_x001d_ð·_x000c_æþ'_x000d_ßþU_x0001_Ø_x0005_ü_x0014__x0007__x0001_ 58" xfId="11253"/>
    <cellStyle name="þ_x001d_ð·_x000c_æþ'_x000d_ßþU_x0001_Ø_x0005_ü_x0014__x0007__x0001__x0001_ 58" xfId="11254"/>
    <cellStyle name="þ_x001d_ð·_x000c_æþ'_x000d_ßþU_x0001_Ø_x0005_ü_x0014__x0007__x0001_ 59" xfId="11255"/>
    <cellStyle name="þ_x001d_ð·_x000c_æþ'_x000d_ßþU_x0001_Ø_x0005_ü_x0014__x0007__x0001__x0001_ 59" xfId="11256"/>
    <cellStyle name="þ_x001d_ð·_x000c_æþ'_x000d_ßþU_x0001_Ø_x0005_ü_x0014__x0007__x0001_ 6" xfId="11257"/>
    <cellStyle name="þ_x001d_ð·_x000c_æþ'_x000d_ßþU_x0001_Ø_x0005_ü_x0014__x0007__x0001__x0001_ 6" xfId="11258"/>
    <cellStyle name="þ_x001d_ð·_x000c_æþ'_x000d_ßþU_x0001_Ø_x0005_ü_x0014__x0007__x0001_ 60" xfId="11259"/>
    <cellStyle name="þ_x001d_ð·_x000c_æþ'_x000d_ßþU_x0001_Ø_x0005_ü_x0014__x0007__x0001__x0001_ 60" xfId="11260"/>
    <cellStyle name="þ_x001d_ð·_x000c_æþ'_x000d_ßþU_x0001_Ø_x0005_ü_x0014__x0007__x0001_ 61" xfId="11261"/>
    <cellStyle name="þ_x001d_ð·_x000c_æþ'_x000d_ßþU_x0001_Ø_x0005_ü_x0014__x0007__x0001__x0001_ 61" xfId="11262"/>
    <cellStyle name="þ_x001d_ð·_x000c_æþ'_x000d_ßþU_x0001_Ø_x0005_ü_x0014__x0007__x0001_ 62" xfId="11263"/>
    <cellStyle name="þ_x001d_ð·_x000c_æþ'_x000d_ßþU_x0001_Ø_x0005_ü_x0014__x0007__x0001__x0001_ 62" xfId="11264"/>
    <cellStyle name="þ_x001d_ð·_x000c_æþ'_x000d_ßþU_x0001_Ø_x0005_ü_x0014__x0007__x0001_ 7" xfId="11265"/>
    <cellStyle name="þ_x001d_ð·_x000c_æþ'_x000d_ßþU_x0001_Ø_x0005_ü_x0014__x0007__x0001__x0001_ 7" xfId="11266"/>
    <cellStyle name="þ_x001d_ð·_x000c_æþ'_x000d_ßþU_x0001_Ø_x0005_ü_x0014__x0007__x0001_ 8" xfId="11267"/>
    <cellStyle name="þ_x001d_ð·_x000c_æþ'_x000d_ßþU_x0001_Ø_x0005_ü_x0014__x0007__x0001__x0001_ 8" xfId="11268"/>
    <cellStyle name="þ_x001d_ð·_x000c_æþ'_x000d_ßþU_x0001_Ø_x0005_ü_x0014__x0007__x0001_ 9" xfId="11269"/>
    <cellStyle name="þ_x001d_ð·_x000c_æþ'_x000d_ßþU_x0001_Ø_x0005_ü_x0014__x0007__x0001__x0001_ 9" xfId="11270"/>
    <cellStyle name="þ_x001d_ð·_x000c_æþ'_x000d_ßþU_x0001_Ø_x0005_ü_x0014__x0007__x0001__x0001_?_x0002_ÿÿÿÿÿÿÿÿÿÿÿÿÿÿÿ¯?(_x0002__x001e__x0016_ ???¼$ÿÿÿÿ????_x0006__x0016_??????????????Í!Ë??????????           ?????           ?????????_x000d_C:\WINDOWS\_x000d_V_x000d_S\TEMP_x000d_NC;C:\NU;C:\VIRUS;_x000d_?????????????????????????????????????????????????????????????????????????????" xfId="11271"/>
    <cellStyle name="þ_x001d_ð·_x000c_æþ'_x000d_ßþU_x0001_Ø_x0005_ü_x0014__x0007__x0001__x0001_?_x0002_ÿÿÿÿÿÿÿÿÿÿÿÿÿÿÿ¯?(_x0002__x001e__x0016_ ???¼$ÿÿÿÿ????_x0006__x0016_??????????????Í!Ë??????????           ?????           ?????????_x000d_C:\WINDOWS\_x000d_V_x000d_S\TEMP_x000d_NC;C:\NU;C:\VIRUS;_x000d_????????????????????????????????????????????????????????????????????????????? 2" xfId="11272"/>
    <cellStyle name="þ_x001d_ð·_x000c_æþ'_x000d_ßþU_x0001_Ø_x0005_ü_x0014__x0007__x0001__x0001_?_x0002_ÿÿÿÿÿÿÿÿÿÿÿÿÿÿÿ¯?(_x0002__x001e__x0016_ ???¼$ÿÿÿÿ????_x0006__x0016_??????????????Í!Ë??????????           ?????           ?????????_x000d_C:\WINDOWS\_x000d_V_x000d_S\TEMP_x000d_NC;C:\NU;C:\VIRUS;_x000d_????????????????????????????????????????????????????????????????????????????? 2 2" xfId="11273"/>
    <cellStyle name="þ_x001d_ð·_x000c_æþ'_x000d_ßþU_x0001_Ø_x0005_ü_x0014__x0007__x0001__x0001_?_x0002_ÿÿÿÿÿÿÿÿÿÿÿÿÿÿÿ¯?(_x0002__x001e__x0016_ ???¼$ÿÿÿÿ????_x0006__x0016_??????????????Í!Ë??????????           ?????           ?????????_x000d_C:\WINDOWS\_x000d_V_x000d_S\TEMP_x000d_NC;C:\NU;C:\VIRUS;_x000d_????????????????????????????????????????????????????????????????????????????? 3" xfId="11274"/>
    <cellStyle name="þ_x001d_ð·_x000c_æþ'_x000d_ßþU_x0001_Ø_x0005_ü_x0014__x0007__x0001__x0001_?_x0002_ÿÿÿÿÿÿÿÿÿÿÿÿÿÿÿ¯?(_x0002__x001e__x0016_ ???¼$ÿÿÿÿ????_x0006__x0016_??????????????Í!Ë??????????           ?????           ?????????_x000d_C:\WINDOWS\_x000d_V_x000d_S\TEMP_x000d_NC;C:\NU;C:\VIRUS;_x000d_????????????????????????????????????????????????????????????????????????????? 4" xfId="11275"/>
    <cellStyle name="þ_x001d_ð·_x000c_æþ'_x000d_ßþU_x0001_Ø_x0005_ü_x0014__x0007__x0001__x0001_?_x0002_ÿÿÿÿÿÿÿÿÿÿÿÿÿÿÿ¯?(_x0002__x001e__x0016_ ???¼$ÿÿÿÿ????_x0006__x0016_??????????????Í!Ë??????????           ?????           ?????????_x000d_C:\WINDOWS\_x000d_V_x000d_S\TEMP_x000d_NC;C:\NU;C:\VIRUS;_x000d_????????????????????????????????????????????????????????????????????????????? 5" xfId="11276"/>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11277"/>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2" xfId="11278"/>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2 2" xfId="1127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3" xfId="1128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4" xfId="11281"/>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5" xfId="11282"/>
    <cellStyle name="þ_x001d_ð·_x000c_æþ'_x000d_ßþU_x0001_Ø_x0005_ü_x0014__x0007__x0001__x0001__Bieu cn nhiệm kỳ sưa lai năm 2010,2011" xfId="11283"/>
    <cellStyle name="þ_x001d_ð·_x000c_æþ'_x000d_ßþU_x0001_Ø_x0005_ü_x0014__x0007__x0001__BIEU KE HOACH  2015 (KTN 6.11 sua)" xfId="11284"/>
    <cellStyle name="þ_x001d_ð·_x000c_æþ'_x000d_ßþU_x0001_Ø_x0005_ü_x0014__x0007__x0001__x0001__BIEU KE HOACH  2015 (KTN 6.11 sua)" xfId="11285"/>
    <cellStyle name="þ_x001d_ð·_BIEU KE HOACH  2015 (KTN 6.11 sua)" xfId="11286"/>
    <cellStyle name="þ_x001d_ðÇ%Uý—&amp;Hý9_x0008_Ÿ s_x000a_" xfId="11287"/>
    <cellStyle name="þ_x001d_ðÇ%Uý—&amp;Hý9_x0008_Ÿ s_x000a__x0007_" xfId="11288"/>
    <cellStyle name="þ_x001d_ðÇ%Uý—&amp;Hý9_x0008_Ÿ s_x000a__x0007__x0001_" xfId="11289"/>
    <cellStyle name="þ_x001d_ðÇ%Uý—&amp;Hý9_x0008_Ÿ s_x000a__x0007__x0001__x0001_" xfId="11290"/>
    <cellStyle name="þ_x001d_ðÇ%Uý—&amp;Hý9_x0008_Ÿ s_x000a__x0007__x0001_ 2" xfId="11291"/>
    <cellStyle name="þ_x001d_ðÇ%Uý—&amp;Hý9_x0008_Ÿ s_x000a__x0007__x0001__x0001_ 2" xfId="11292"/>
    <cellStyle name="þ_x001d_ðÇ%Uý—&amp;Hý9_x0008_Ÿ s_x000a__x0007__x0001_ 2 2" xfId="11293"/>
    <cellStyle name="þ_x001d_ðÇ%Uý—&amp;Hý9_x0008_Ÿ s_x000a__x0007__x0001__x0001_ 2 2" xfId="11294"/>
    <cellStyle name="þ_x001d_ðÇ%Uý—&amp;Hý9_x0008_Ÿ s_x000a__x0007__x0001_ 3" xfId="11295"/>
    <cellStyle name="þ_x001d_ðÇ%Uý—&amp;Hý9_x0008_Ÿ s_x000a__x0007__x0001__x0001_ 3" xfId="11296"/>
    <cellStyle name="þ_x001d_ðÇ%Uý—&amp;Hý9_x0008_Ÿ s_x000a__x0007__x0001_ 3 2" xfId="11297"/>
    <cellStyle name="þ_x001d_ðÇ%Uý—&amp;Hý9_x0008_Ÿ s_x000a__x0007__x0001__x0001_ 3 2" xfId="11298"/>
    <cellStyle name="þ_x001d_ðÇ%Uý—&amp;Hý9_x0008_Ÿ s_x000a__x0007__x0001_ 4" xfId="11299"/>
    <cellStyle name="þ_x001d_ðÇ%Uý—&amp;Hý9_x0008_Ÿ s_x000a__x0007__x0001__x0001_ 4" xfId="11300"/>
    <cellStyle name="þ_x001d_ðÇ%Uý—&amp;Hý9_x0008_Ÿ s_x000a__x0007__x0001_ 5" xfId="11301"/>
    <cellStyle name="þ_x001d_ðÇ%Uý—&amp;Hý9_x0008_Ÿ s_x000a__x0007__x0001__x0001_ 5" xfId="11302"/>
    <cellStyle name="þ_x001d_ðÇ%Uý—&amp;Hý9_x0008_Ÿ s_x000a__x0007__x0001__x0001_?_x0002_ÿÿÿÿÿÿÿÿÿÿÿÿÿÿÿ_x0001_(_x0002_—_x000d_€???Î_x001f_ÿÿÿÿ????_x0007_???????????????Í!Ë??????????           ?????           ?????????_x000d_C:\WINDOWS\country.sys_x000d_??????????????????????????????????????????????????????????????????????????????????????????????" xfId="11303"/>
    <cellStyle name="þ_x001d_ðÇ%Uý—&amp;Hý9_x0008_Ÿ s_x000a__x0007__x0001__x0001_?_x0002_ÿÿÿÿÿÿÿÿÿÿÿÿÿÿÿ_x0001_(_x0002_—_x000d_€???Î_x001f_ÿÿÿÿ????_x0007_???????????????Í!Ë??????????           ?????           ?????????_x000d_C:\WINDOWS\country.sys_x000d_?????????????????????????????????????????????????????????????????????????????????????????????? 2" xfId="11304"/>
    <cellStyle name="þ_x001d_ðÇ%Uý—&amp;Hý9_x0008_Ÿ s_x000a__x0007__x0001__x0001_?_x0002_ÿÿÿÿÿÿÿÿÿÿÿÿÿÿÿ_x0001_(_x0002_—_x000d_€???Î_x001f_ÿÿÿÿ????_x0007_???????????????Í!Ë??????????           ?????           ?????????_x000d_C:\WINDOWS\country.sys_x000d_?????????????????????????????????????????????????????????????????????????????????????????????? 3" xfId="11305"/>
    <cellStyle name="þ_x001d_ðÇ%Uý—&amp;Hý9_x0008_Ÿ s_x000a__x0007__x0001__BIEU KE HOACH  2015 (KTN 6.11 sua)" xfId="11306"/>
    <cellStyle name="þ_x001d_ðÇ%Uý—&amp;Hý9_x0008_Ÿ s_x000a__x0007__x0001__x0001__BIEU KE HOACH  2015 (KTN 6.11 sua)" xfId="11307"/>
    <cellStyle name="þ_x001d_ðÇ%Uý—&amp;Hý9_x0008_Ÿ s_x000a__x0007__x0001__CT 134" xfId="11308"/>
    <cellStyle name="þ_x001d_ðÇ%Uý—&amp;Hý9_x0008_Ÿ s_x000a__x0007__x0001__x0001__CT 134" xfId="11309"/>
    <cellStyle name="þ_x001d_ðÇ%Uý—&amp;Hý9_x0008_Ÿ_x0009_s_x000a__x0007__x0001__x0001_" xfId="11310"/>
    <cellStyle name="þ_x001d_ðK_x000c_Fý_x001b__x000d_9ýU_x0001_Ð_x0008_¦)_x0007__x0001__x0001_" xfId="11311"/>
    <cellStyle name="þ_x001d_ðK_x000c_Fý_x001b__x000d_9ýU_x0001_Ð_x0008_¦)_x0007__x0001__x0001_ 2" xfId="11312"/>
    <cellStyle name="þ_x001d_ðK_x000c_Fý_x001b__x000d_9ýU_x0001_Ð_x0008_¦)_x0007__x0001__x0001_ 3" xfId="11313"/>
    <cellStyle name="þ_x001d_ðK_x000c_Fý_x001b__x000d_9ýU_x0001_Ð_x0008_¦)_x0007__x0001__x0001_ 4" xfId="11314"/>
    <cellStyle name="thuong-10" xfId="11315"/>
    <cellStyle name="thuong-10 2" xfId="11316"/>
    <cellStyle name="thuong-10 3" xfId="11317"/>
    <cellStyle name="thuong-10 4" xfId="11318"/>
    <cellStyle name="thuong-11" xfId="11319"/>
    <cellStyle name="thuong-11 2" xfId="11320"/>
    <cellStyle name="thuong-11 3" xfId="11321"/>
    <cellStyle name="thuong-11 4" xfId="11322"/>
    <cellStyle name="thuy" xfId="11323"/>
    <cellStyle name="thuy 2" xfId="11324"/>
    <cellStyle name="Thuyet minh" xfId="11325"/>
    <cellStyle name="Thuyet minh 2" xfId="11326"/>
    <cellStyle name="Thuyet minh 3" xfId="11327"/>
    <cellStyle name="Thuyet minh 4" xfId="11328"/>
    <cellStyle name="thvt" xfId="11329"/>
    <cellStyle name="thvt 2" xfId="11330"/>
    <cellStyle name="thvt 3" xfId="11331"/>
    <cellStyle name="thvt 4" xfId="11332"/>
    <cellStyle name="Tiªu ®Ì" xfId="11333"/>
    <cellStyle name="Tiªu ®Ì 2" xfId="11334"/>
    <cellStyle name="Tiªu ®Ì 3" xfId="11335"/>
    <cellStyle name="Tiªu ®Ì 4" xfId="11336"/>
    <cellStyle name="Tien1" xfId="11337"/>
    <cellStyle name="Tien1 2" xfId="11338"/>
    <cellStyle name="Tien1 3" xfId="11339"/>
    <cellStyle name="Tien1 4" xfId="11340"/>
    <cellStyle name="Tieu_de_2" xfId="11341"/>
    <cellStyle name="Times New Roman" xfId="11342"/>
    <cellStyle name="Times New Roman 2" xfId="11343"/>
    <cellStyle name="Times New Roman 3" xfId="11344"/>
    <cellStyle name="Times New Roman 4" xfId="11345"/>
    <cellStyle name="TiÓu môc" xfId="11346"/>
    <cellStyle name="TiÓu môc 2" xfId="11347"/>
    <cellStyle name="TiÓu môc 3" xfId="11348"/>
    <cellStyle name="TiÓu môc 4" xfId="11349"/>
    <cellStyle name="tit1" xfId="11350"/>
    <cellStyle name="tit1 2" xfId="11351"/>
    <cellStyle name="tit1 3" xfId="11352"/>
    <cellStyle name="tit1 4" xfId="11353"/>
    <cellStyle name="tit2" xfId="11354"/>
    <cellStyle name="tit2 2" xfId="11355"/>
    <cellStyle name="tit2 3" xfId="11356"/>
    <cellStyle name="tit2 4" xfId="11357"/>
    <cellStyle name="tit3" xfId="11358"/>
    <cellStyle name="tit3 2" xfId="11359"/>
    <cellStyle name="tit3 3" xfId="11360"/>
    <cellStyle name="tit3 4" xfId="11361"/>
    <cellStyle name="tit4" xfId="11362"/>
    <cellStyle name="tit4 2" xfId="11363"/>
    <cellStyle name="tit4 3" xfId="11364"/>
    <cellStyle name="tit4 4" xfId="11365"/>
    <cellStyle name="Title 2" xfId="11366"/>
    <cellStyle name="Title 2 2" xfId="11367"/>
    <cellStyle name="Title 2 3" xfId="11368"/>
    <cellStyle name="Title 2 4" xfId="11369"/>
    <cellStyle name="Title 3" xfId="11370"/>
    <cellStyle name="Title 4" xfId="11371"/>
    <cellStyle name="TNN" xfId="11372"/>
    <cellStyle name="TNN 2" xfId="11373"/>
    <cellStyle name="TNN 3" xfId="11374"/>
    <cellStyle name="TNN 4" xfId="11375"/>
    <cellStyle name="Tong so" xfId="11376"/>
    <cellStyle name="tong so 1" xfId="11377"/>
    <cellStyle name="Tongcong" xfId="11378"/>
    <cellStyle name="Tongcong 2" xfId="11379"/>
    <cellStyle name="Tongcong 3" xfId="11380"/>
    <cellStyle name="Tongcong 4" xfId="11381"/>
    <cellStyle name="Total 2" xfId="11382"/>
    <cellStyle name="Total 2 2" xfId="11383"/>
    <cellStyle name="Total 2 3" xfId="11384"/>
    <cellStyle name="Total 2 4" xfId="11385"/>
    <cellStyle name="Total 2 5" xfId="11386"/>
    <cellStyle name="Total 3" xfId="11387"/>
    <cellStyle name="Total 4" xfId="11388"/>
    <cellStyle name="Total 5" xfId="11389"/>
    <cellStyle name="Total 6" xfId="11390"/>
    <cellStyle name="trang" xfId="11391"/>
    <cellStyle name="trang 2" xfId="11392"/>
    <cellStyle name="trang 3" xfId="11393"/>
    <cellStyle name="trang 4" xfId="11394"/>
    <cellStyle name="ts" xfId="11395"/>
    <cellStyle name="ts 2" xfId="11396"/>
    <cellStyle name="ts 2 2" xfId="11397"/>
    <cellStyle name="ts 2 3" xfId="11398"/>
    <cellStyle name="ts 3" xfId="11399"/>
    <cellStyle name="ts 4" xfId="11400"/>
    <cellStyle name="ts 5" xfId="11401"/>
    <cellStyle name="tt1" xfId="11402"/>
    <cellStyle name="tt1 2" xfId="11403"/>
    <cellStyle name="tt1 3" xfId="11404"/>
    <cellStyle name="tt1 4" xfId="11405"/>
    <cellStyle name="Tusental (0)_pldt" xfId="11406"/>
    <cellStyle name="Tusental_pldt" xfId="11407"/>
    <cellStyle name="UNIDAGSCode" xfId="11408"/>
    <cellStyle name="UNIDAGSCode 2" xfId="11409"/>
    <cellStyle name="UNIDAGSCode 2 2" xfId="11410"/>
    <cellStyle name="UNIDAGSCode 2 3" xfId="11411"/>
    <cellStyle name="UNIDAGSCode 3" xfId="11412"/>
    <cellStyle name="UNIDAGSCode 4" xfId="11413"/>
    <cellStyle name="UNIDAGSCode 5" xfId="11414"/>
    <cellStyle name="UNIDAGSCode2" xfId="11415"/>
    <cellStyle name="UNIDAGSCode2 2" xfId="11416"/>
    <cellStyle name="UNIDAGSCode2 2 2" xfId="11417"/>
    <cellStyle name="UNIDAGSCode2 3" xfId="11418"/>
    <cellStyle name="UNIDAGSCode2 4" xfId="11419"/>
    <cellStyle name="UNIDAGSCode2 5" xfId="11420"/>
    <cellStyle name="UNIDAGSCurrency" xfId="11421"/>
    <cellStyle name="UNIDAGSCurrency 2" xfId="11422"/>
    <cellStyle name="UNIDAGSCurrency 2 2" xfId="11423"/>
    <cellStyle name="UNIDAGSCurrency 2 3" xfId="11424"/>
    <cellStyle name="UNIDAGSCurrency 3" xfId="11425"/>
    <cellStyle name="UNIDAGSCurrency 4" xfId="11426"/>
    <cellStyle name="UNIDAGSCurrency 5" xfId="11427"/>
    <cellStyle name="UNIDAGSDate" xfId="11428"/>
    <cellStyle name="UNIDAGSDate 2" xfId="11429"/>
    <cellStyle name="UNIDAGSDate 2 2" xfId="11430"/>
    <cellStyle name="UNIDAGSDate 2 3" xfId="11431"/>
    <cellStyle name="UNIDAGSDate 3" xfId="11432"/>
    <cellStyle name="UNIDAGSDate 4" xfId="11433"/>
    <cellStyle name="UNIDAGSDate 5" xfId="11434"/>
    <cellStyle name="UNIDAGSPercent" xfId="11435"/>
    <cellStyle name="UNIDAGSPercent 2" xfId="11436"/>
    <cellStyle name="UNIDAGSPercent 2 2" xfId="11437"/>
    <cellStyle name="UNIDAGSPercent 2 3" xfId="11438"/>
    <cellStyle name="UNIDAGSPercent 3" xfId="11439"/>
    <cellStyle name="UNIDAGSPercent 4" xfId="11440"/>
    <cellStyle name="UNIDAGSPercent 5" xfId="11441"/>
    <cellStyle name="UNIDAGSPercent2" xfId="11442"/>
    <cellStyle name="UNIDAGSPercent2 2" xfId="11443"/>
    <cellStyle name="UNIDAGSPercent2 2 2" xfId="11444"/>
  </cellStyles>
  <dxfs count="12">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b val="0"/>
        <i val="0"/>
        <condense val="0"/>
        <extend val="0"/>
        <color indexed="12"/>
      </font>
    </dxf>
    <dxf>
      <font>
        <condense val="0"/>
        <extend val="0"/>
        <color indexed="12"/>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8"/>
  <sheetViews>
    <sheetView zoomScale="85" zoomScaleNormal="85" workbookViewId="0">
      <pane xSplit="2" ySplit="8" topLeftCell="C265" activePane="bottomRight" state="frozen"/>
      <selection pane="topRight" activeCell="C1" sqref="C1"/>
      <selection pane="bottomLeft" activeCell="A9" sqref="A9"/>
      <selection pane="bottomRight" activeCell="A270" sqref="A270"/>
    </sheetView>
  </sheetViews>
  <sheetFormatPr defaultColWidth="11.42578125" defaultRowHeight="15.75"/>
  <cols>
    <col min="1" max="1" width="5.42578125" style="413" customWidth="1"/>
    <col min="2" max="2" width="45.5703125" style="413" customWidth="1"/>
    <col min="3" max="3" width="9.28515625" style="413" customWidth="1"/>
    <col min="4" max="4" width="8" style="413" customWidth="1"/>
    <col min="5" max="5" width="6.85546875" style="413" customWidth="1"/>
    <col min="6" max="7" width="7.85546875" style="413" customWidth="1"/>
    <col min="8" max="8" width="7.5703125" style="413" customWidth="1"/>
    <col min="9" max="9" width="7.85546875" style="413" customWidth="1"/>
    <col min="10" max="13" width="6.85546875" style="413" customWidth="1"/>
    <col min="14" max="14" width="9" style="413" customWidth="1"/>
    <col min="15" max="16" width="6.85546875" style="413" customWidth="1"/>
    <col min="17" max="17" width="9.42578125" style="413" customWidth="1"/>
    <col min="18" max="18" width="7.140625" style="491" customWidth="1"/>
    <col min="19" max="19" width="7.140625" style="492" customWidth="1"/>
    <col min="20" max="20" width="6.5703125" style="411" customWidth="1"/>
    <col min="21" max="21" width="6.85546875" style="412" customWidth="1"/>
    <col min="22" max="28" width="7.85546875" style="413" customWidth="1"/>
    <col min="29" max="247" width="11.42578125" style="413"/>
    <col min="248" max="248" width="5.42578125" style="413" customWidth="1"/>
    <col min="249" max="249" width="45.5703125" style="413" customWidth="1"/>
    <col min="250" max="250" width="9.28515625" style="413" customWidth="1"/>
    <col min="251" max="251" width="7.85546875" style="413" customWidth="1"/>
    <col min="252" max="252" width="8" style="413" customWidth="1"/>
    <col min="253" max="254" width="6.85546875" style="413" customWidth="1"/>
    <col min="255" max="255" width="7.85546875" style="413" customWidth="1"/>
    <col min="256" max="256" width="6.85546875" style="413" customWidth="1"/>
    <col min="257" max="257" width="7.85546875" style="413" customWidth="1"/>
    <col min="258" max="258" width="7.5703125" style="413" customWidth="1"/>
    <col min="259" max="259" width="7.7109375" style="413" customWidth="1"/>
    <col min="260" max="260" width="7.85546875" style="413" customWidth="1"/>
    <col min="261" max="267" width="6.85546875" style="413" customWidth="1"/>
    <col min="268" max="268" width="9" style="413" customWidth="1"/>
    <col min="269" max="269" width="7.7109375" style="413" customWidth="1"/>
    <col min="270" max="272" width="6.85546875" style="413" customWidth="1"/>
    <col min="273" max="273" width="9.42578125" style="413" customWidth="1"/>
    <col min="274" max="275" width="7.140625" style="413" customWidth="1"/>
    <col min="276" max="276" width="6.5703125" style="413" customWidth="1"/>
    <col min="277" max="277" width="6.85546875" style="413" customWidth="1"/>
    <col min="278" max="284" width="7.85546875" style="413" customWidth="1"/>
    <col min="285" max="503" width="11.42578125" style="413"/>
    <col min="504" max="504" width="5.42578125" style="413" customWidth="1"/>
    <col min="505" max="505" width="45.5703125" style="413" customWidth="1"/>
    <col min="506" max="506" width="9.28515625" style="413" customWidth="1"/>
    <col min="507" max="507" width="7.85546875" style="413" customWidth="1"/>
    <col min="508" max="508" width="8" style="413" customWidth="1"/>
    <col min="509" max="510" width="6.85546875" style="413" customWidth="1"/>
    <col min="511" max="511" width="7.85546875" style="413" customWidth="1"/>
    <col min="512" max="512" width="6.85546875" style="413" customWidth="1"/>
    <col min="513" max="513" width="7.85546875" style="413" customWidth="1"/>
    <col min="514" max="514" width="7.5703125" style="413" customWidth="1"/>
    <col min="515" max="515" width="7.7109375" style="413" customWidth="1"/>
    <col min="516" max="516" width="7.85546875" style="413" customWidth="1"/>
    <col min="517" max="523" width="6.85546875" style="413" customWidth="1"/>
    <col min="524" max="524" width="9" style="413" customWidth="1"/>
    <col min="525" max="525" width="7.7109375" style="413" customWidth="1"/>
    <col min="526" max="528" width="6.85546875" style="413" customWidth="1"/>
    <col min="529" max="529" width="9.42578125" style="413" customWidth="1"/>
    <col min="530" max="531" width="7.140625" style="413" customWidth="1"/>
    <col min="532" max="532" width="6.5703125" style="413" customWidth="1"/>
    <col min="533" max="533" width="6.85546875" style="413" customWidth="1"/>
    <col min="534" max="540" width="7.85546875" style="413" customWidth="1"/>
    <col min="541" max="759" width="11.42578125" style="413"/>
    <col min="760" max="760" width="5.42578125" style="413" customWidth="1"/>
    <col min="761" max="761" width="45.5703125" style="413" customWidth="1"/>
    <col min="762" max="762" width="9.28515625" style="413" customWidth="1"/>
    <col min="763" max="763" width="7.85546875" style="413" customWidth="1"/>
    <col min="764" max="764" width="8" style="413" customWidth="1"/>
    <col min="765" max="766" width="6.85546875" style="413" customWidth="1"/>
    <col min="767" max="767" width="7.85546875" style="413" customWidth="1"/>
    <col min="768" max="768" width="6.85546875" style="413" customWidth="1"/>
    <col min="769" max="769" width="7.85546875" style="413" customWidth="1"/>
    <col min="770" max="770" width="7.5703125" style="413" customWidth="1"/>
    <col min="771" max="771" width="7.7109375" style="413" customWidth="1"/>
    <col min="772" max="772" width="7.85546875" style="413" customWidth="1"/>
    <col min="773" max="779" width="6.85546875" style="413" customWidth="1"/>
    <col min="780" max="780" width="9" style="413" customWidth="1"/>
    <col min="781" max="781" width="7.7109375" style="413" customWidth="1"/>
    <col min="782" max="784" width="6.85546875" style="413" customWidth="1"/>
    <col min="785" max="785" width="9.42578125" style="413" customWidth="1"/>
    <col min="786" max="787" width="7.140625" style="413" customWidth="1"/>
    <col min="788" max="788" width="6.5703125" style="413" customWidth="1"/>
    <col min="789" max="789" width="6.85546875" style="413" customWidth="1"/>
    <col min="790" max="796" width="7.85546875" style="413" customWidth="1"/>
    <col min="797" max="1015" width="11.42578125" style="413"/>
    <col min="1016" max="1016" width="5.42578125" style="413" customWidth="1"/>
    <col min="1017" max="1017" width="45.5703125" style="413" customWidth="1"/>
    <col min="1018" max="1018" width="9.28515625" style="413" customWidth="1"/>
    <col min="1019" max="1019" width="7.85546875" style="413" customWidth="1"/>
    <col min="1020" max="1020" width="8" style="413" customWidth="1"/>
    <col min="1021" max="1022" width="6.85546875" style="413" customWidth="1"/>
    <col min="1023" max="1023" width="7.85546875" style="413" customWidth="1"/>
    <col min="1024" max="1024" width="6.85546875" style="413" customWidth="1"/>
    <col min="1025" max="1025" width="7.85546875" style="413" customWidth="1"/>
    <col min="1026" max="1026" width="7.5703125" style="413" customWidth="1"/>
    <col min="1027" max="1027" width="7.7109375" style="413" customWidth="1"/>
    <col min="1028" max="1028" width="7.85546875" style="413" customWidth="1"/>
    <col min="1029" max="1035" width="6.85546875" style="413" customWidth="1"/>
    <col min="1036" max="1036" width="9" style="413" customWidth="1"/>
    <col min="1037" max="1037" width="7.7109375" style="413" customWidth="1"/>
    <col min="1038" max="1040" width="6.85546875" style="413" customWidth="1"/>
    <col min="1041" max="1041" width="9.42578125" style="413" customWidth="1"/>
    <col min="1042" max="1043" width="7.140625" style="413" customWidth="1"/>
    <col min="1044" max="1044" width="6.5703125" style="413" customWidth="1"/>
    <col min="1045" max="1045" width="6.85546875" style="413" customWidth="1"/>
    <col min="1046" max="1052" width="7.85546875" style="413" customWidth="1"/>
    <col min="1053" max="1271" width="11.42578125" style="413"/>
    <col min="1272" max="1272" width="5.42578125" style="413" customWidth="1"/>
    <col min="1273" max="1273" width="45.5703125" style="413" customWidth="1"/>
    <col min="1274" max="1274" width="9.28515625" style="413" customWidth="1"/>
    <col min="1275" max="1275" width="7.85546875" style="413" customWidth="1"/>
    <col min="1276" max="1276" width="8" style="413" customWidth="1"/>
    <col min="1277" max="1278" width="6.85546875" style="413" customWidth="1"/>
    <col min="1279" max="1279" width="7.85546875" style="413" customWidth="1"/>
    <col min="1280" max="1280" width="6.85546875" style="413" customWidth="1"/>
    <col min="1281" max="1281" width="7.85546875" style="413" customWidth="1"/>
    <col min="1282" max="1282" width="7.5703125" style="413" customWidth="1"/>
    <col min="1283" max="1283" width="7.7109375" style="413" customWidth="1"/>
    <col min="1284" max="1284" width="7.85546875" style="413" customWidth="1"/>
    <col min="1285" max="1291" width="6.85546875" style="413" customWidth="1"/>
    <col min="1292" max="1292" width="9" style="413" customWidth="1"/>
    <col min="1293" max="1293" width="7.7109375" style="413" customWidth="1"/>
    <col min="1294" max="1296" width="6.85546875" style="413" customWidth="1"/>
    <col min="1297" max="1297" width="9.42578125" style="413" customWidth="1"/>
    <col min="1298" max="1299" width="7.140625" style="413" customWidth="1"/>
    <col min="1300" max="1300" width="6.5703125" style="413" customWidth="1"/>
    <col min="1301" max="1301" width="6.85546875" style="413" customWidth="1"/>
    <col min="1302" max="1308" width="7.85546875" style="413" customWidth="1"/>
    <col min="1309" max="1527" width="11.42578125" style="413"/>
    <col min="1528" max="1528" width="5.42578125" style="413" customWidth="1"/>
    <col min="1529" max="1529" width="45.5703125" style="413" customWidth="1"/>
    <col min="1530" max="1530" width="9.28515625" style="413" customWidth="1"/>
    <col min="1531" max="1531" width="7.85546875" style="413" customWidth="1"/>
    <col min="1532" max="1532" width="8" style="413" customWidth="1"/>
    <col min="1533" max="1534" width="6.85546875" style="413" customWidth="1"/>
    <col min="1535" max="1535" width="7.85546875" style="413" customWidth="1"/>
    <col min="1536" max="1536" width="6.85546875" style="413" customWidth="1"/>
    <col min="1537" max="1537" width="7.85546875" style="413" customWidth="1"/>
    <col min="1538" max="1538" width="7.5703125" style="413" customWidth="1"/>
    <col min="1539" max="1539" width="7.7109375" style="413" customWidth="1"/>
    <col min="1540" max="1540" width="7.85546875" style="413" customWidth="1"/>
    <col min="1541" max="1547" width="6.85546875" style="413" customWidth="1"/>
    <col min="1548" max="1548" width="9" style="413" customWidth="1"/>
    <col min="1549" max="1549" width="7.7109375" style="413" customWidth="1"/>
    <col min="1550" max="1552" width="6.85546875" style="413" customWidth="1"/>
    <col min="1553" max="1553" width="9.42578125" style="413" customWidth="1"/>
    <col min="1554" max="1555" width="7.140625" style="413" customWidth="1"/>
    <col min="1556" max="1556" width="6.5703125" style="413" customWidth="1"/>
    <col min="1557" max="1557" width="6.85546875" style="413" customWidth="1"/>
    <col min="1558" max="1564" width="7.85546875" style="413" customWidth="1"/>
    <col min="1565" max="1783" width="11.42578125" style="413"/>
    <col min="1784" max="1784" width="5.42578125" style="413" customWidth="1"/>
    <col min="1785" max="1785" width="45.5703125" style="413" customWidth="1"/>
    <col min="1786" max="1786" width="9.28515625" style="413" customWidth="1"/>
    <col min="1787" max="1787" width="7.85546875" style="413" customWidth="1"/>
    <col min="1788" max="1788" width="8" style="413" customWidth="1"/>
    <col min="1789" max="1790" width="6.85546875" style="413" customWidth="1"/>
    <col min="1791" max="1791" width="7.85546875" style="413" customWidth="1"/>
    <col min="1792" max="1792" width="6.85546875" style="413" customWidth="1"/>
    <col min="1793" max="1793" width="7.85546875" style="413" customWidth="1"/>
    <col min="1794" max="1794" width="7.5703125" style="413" customWidth="1"/>
    <col min="1795" max="1795" width="7.7109375" style="413" customWidth="1"/>
    <col min="1796" max="1796" width="7.85546875" style="413" customWidth="1"/>
    <col min="1797" max="1803" width="6.85546875" style="413" customWidth="1"/>
    <col min="1804" max="1804" width="9" style="413" customWidth="1"/>
    <col min="1805" max="1805" width="7.7109375" style="413" customWidth="1"/>
    <col min="1806" max="1808" width="6.85546875" style="413" customWidth="1"/>
    <col min="1809" max="1809" width="9.42578125" style="413" customWidth="1"/>
    <col min="1810" max="1811" width="7.140625" style="413" customWidth="1"/>
    <col min="1812" max="1812" width="6.5703125" style="413" customWidth="1"/>
    <col min="1813" max="1813" width="6.85546875" style="413" customWidth="1"/>
    <col min="1814" max="1820" width="7.85546875" style="413" customWidth="1"/>
    <col min="1821" max="2039" width="11.42578125" style="413"/>
    <col min="2040" max="2040" width="5.42578125" style="413" customWidth="1"/>
    <col min="2041" max="2041" width="45.5703125" style="413" customWidth="1"/>
    <col min="2042" max="2042" width="9.28515625" style="413" customWidth="1"/>
    <col min="2043" max="2043" width="7.85546875" style="413" customWidth="1"/>
    <col min="2044" max="2044" width="8" style="413" customWidth="1"/>
    <col min="2045" max="2046" width="6.85546875" style="413" customWidth="1"/>
    <col min="2047" max="2047" width="7.85546875" style="413" customWidth="1"/>
    <col min="2048" max="2048" width="6.85546875" style="413" customWidth="1"/>
    <col min="2049" max="2049" width="7.85546875" style="413" customWidth="1"/>
    <col min="2050" max="2050" width="7.5703125" style="413" customWidth="1"/>
    <col min="2051" max="2051" width="7.7109375" style="413" customWidth="1"/>
    <col min="2052" max="2052" width="7.85546875" style="413" customWidth="1"/>
    <col min="2053" max="2059" width="6.85546875" style="413" customWidth="1"/>
    <col min="2060" max="2060" width="9" style="413" customWidth="1"/>
    <col min="2061" max="2061" width="7.7109375" style="413" customWidth="1"/>
    <col min="2062" max="2064" width="6.85546875" style="413" customWidth="1"/>
    <col min="2065" max="2065" width="9.42578125" style="413" customWidth="1"/>
    <col min="2066" max="2067" width="7.140625" style="413" customWidth="1"/>
    <col min="2068" max="2068" width="6.5703125" style="413" customWidth="1"/>
    <col min="2069" max="2069" width="6.85546875" style="413" customWidth="1"/>
    <col min="2070" max="2076" width="7.85546875" style="413" customWidth="1"/>
    <col min="2077" max="2295" width="11.42578125" style="413"/>
    <col min="2296" max="2296" width="5.42578125" style="413" customWidth="1"/>
    <col min="2297" max="2297" width="45.5703125" style="413" customWidth="1"/>
    <col min="2298" max="2298" width="9.28515625" style="413" customWidth="1"/>
    <col min="2299" max="2299" width="7.85546875" style="413" customWidth="1"/>
    <col min="2300" max="2300" width="8" style="413" customWidth="1"/>
    <col min="2301" max="2302" width="6.85546875" style="413" customWidth="1"/>
    <col min="2303" max="2303" width="7.85546875" style="413" customWidth="1"/>
    <col min="2304" max="2304" width="6.85546875" style="413" customWidth="1"/>
    <col min="2305" max="2305" width="7.85546875" style="413" customWidth="1"/>
    <col min="2306" max="2306" width="7.5703125" style="413" customWidth="1"/>
    <col min="2307" max="2307" width="7.7109375" style="413" customWidth="1"/>
    <col min="2308" max="2308" width="7.85546875" style="413" customWidth="1"/>
    <col min="2309" max="2315" width="6.85546875" style="413" customWidth="1"/>
    <col min="2316" max="2316" width="9" style="413" customWidth="1"/>
    <col min="2317" max="2317" width="7.7109375" style="413" customWidth="1"/>
    <col min="2318" max="2320" width="6.85546875" style="413" customWidth="1"/>
    <col min="2321" max="2321" width="9.42578125" style="413" customWidth="1"/>
    <col min="2322" max="2323" width="7.140625" style="413" customWidth="1"/>
    <col min="2324" max="2324" width="6.5703125" style="413" customWidth="1"/>
    <col min="2325" max="2325" width="6.85546875" style="413" customWidth="1"/>
    <col min="2326" max="2332" width="7.85546875" style="413" customWidth="1"/>
    <col min="2333" max="2551" width="11.42578125" style="413"/>
    <col min="2552" max="2552" width="5.42578125" style="413" customWidth="1"/>
    <col min="2553" max="2553" width="45.5703125" style="413" customWidth="1"/>
    <col min="2554" max="2554" width="9.28515625" style="413" customWidth="1"/>
    <col min="2555" max="2555" width="7.85546875" style="413" customWidth="1"/>
    <col min="2556" max="2556" width="8" style="413" customWidth="1"/>
    <col min="2557" max="2558" width="6.85546875" style="413" customWidth="1"/>
    <col min="2559" max="2559" width="7.85546875" style="413" customWidth="1"/>
    <col min="2560" max="2560" width="6.85546875" style="413" customWidth="1"/>
    <col min="2561" max="2561" width="7.85546875" style="413" customWidth="1"/>
    <col min="2562" max="2562" width="7.5703125" style="413" customWidth="1"/>
    <col min="2563" max="2563" width="7.7109375" style="413" customWidth="1"/>
    <col min="2564" max="2564" width="7.85546875" style="413" customWidth="1"/>
    <col min="2565" max="2571" width="6.85546875" style="413" customWidth="1"/>
    <col min="2572" max="2572" width="9" style="413" customWidth="1"/>
    <col min="2573" max="2573" width="7.7109375" style="413" customWidth="1"/>
    <col min="2574" max="2576" width="6.85546875" style="413" customWidth="1"/>
    <col min="2577" max="2577" width="9.42578125" style="413" customWidth="1"/>
    <col min="2578" max="2579" width="7.140625" style="413" customWidth="1"/>
    <col min="2580" max="2580" width="6.5703125" style="413" customWidth="1"/>
    <col min="2581" max="2581" width="6.85546875" style="413" customWidth="1"/>
    <col min="2582" max="2588" width="7.85546875" style="413" customWidth="1"/>
    <col min="2589" max="2807" width="11.42578125" style="413"/>
    <col min="2808" max="2808" width="5.42578125" style="413" customWidth="1"/>
    <col min="2809" max="2809" width="45.5703125" style="413" customWidth="1"/>
    <col min="2810" max="2810" width="9.28515625" style="413" customWidth="1"/>
    <col min="2811" max="2811" width="7.85546875" style="413" customWidth="1"/>
    <col min="2812" max="2812" width="8" style="413" customWidth="1"/>
    <col min="2813" max="2814" width="6.85546875" style="413" customWidth="1"/>
    <col min="2815" max="2815" width="7.85546875" style="413" customWidth="1"/>
    <col min="2816" max="2816" width="6.85546875" style="413" customWidth="1"/>
    <col min="2817" max="2817" width="7.85546875" style="413" customWidth="1"/>
    <col min="2818" max="2818" width="7.5703125" style="413" customWidth="1"/>
    <col min="2819" max="2819" width="7.7109375" style="413" customWidth="1"/>
    <col min="2820" max="2820" width="7.85546875" style="413" customWidth="1"/>
    <col min="2821" max="2827" width="6.85546875" style="413" customWidth="1"/>
    <col min="2828" max="2828" width="9" style="413" customWidth="1"/>
    <col min="2829" max="2829" width="7.7109375" style="413" customWidth="1"/>
    <col min="2830" max="2832" width="6.85546875" style="413" customWidth="1"/>
    <col min="2833" max="2833" width="9.42578125" style="413" customWidth="1"/>
    <col min="2834" max="2835" width="7.140625" style="413" customWidth="1"/>
    <col min="2836" max="2836" width="6.5703125" style="413" customWidth="1"/>
    <col min="2837" max="2837" width="6.85546875" style="413" customWidth="1"/>
    <col min="2838" max="2844" width="7.85546875" style="413" customWidth="1"/>
    <col min="2845" max="3063" width="11.42578125" style="413"/>
    <col min="3064" max="3064" width="5.42578125" style="413" customWidth="1"/>
    <col min="3065" max="3065" width="45.5703125" style="413" customWidth="1"/>
    <col min="3066" max="3066" width="9.28515625" style="413" customWidth="1"/>
    <col min="3067" max="3067" width="7.85546875" style="413" customWidth="1"/>
    <col min="3068" max="3068" width="8" style="413" customWidth="1"/>
    <col min="3069" max="3070" width="6.85546875" style="413" customWidth="1"/>
    <col min="3071" max="3071" width="7.85546875" style="413" customWidth="1"/>
    <col min="3072" max="3072" width="6.85546875" style="413" customWidth="1"/>
    <col min="3073" max="3073" width="7.85546875" style="413" customWidth="1"/>
    <col min="3074" max="3074" width="7.5703125" style="413" customWidth="1"/>
    <col min="3075" max="3075" width="7.7109375" style="413" customWidth="1"/>
    <col min="3076" max="3076" width="7.85546875" style="413" customWidth="1"/>
    <col min="3077" max="3083" width="6.85546875" style="413" customWidth="1"/>
    <col min="3084" max="3084" width="9" style="413" customWidth="1"/>
    <col min="3085" max="3085" width="7.7109375" style="413" customWidth="1"/>
    <col min="3086" max="3088" width="6.85546875" style="413" customWidth="1"/>
    <col min="3089" max="3089" width="9.42578125" style="413" customWidth="1"/>
    <col min="3090" max="3091" width="7.140625" style="413" customWidth="1"/>
    <col min="3092" max="3092" width="6.5703125" style="413" customWidth="1"/>
    <col min="3093" max="3093" width="6.85546875" style="413" customWidth="1"/>
    <col min="3094" max="3100" width="7.85546875" style="413" customWidth="1"/>
    <col min="3101" max="3319" width="11.42578125" style="413"/>
    <col min="3320" max="3320" width="5.42578125" style="413" customWidth="1"/>
    <col min="3321" max="3321" width="45.5703125" style="413" customWidth="1"/>
    <col min="3322" max="3322" width="9.28515625" style="413" customWidth="1"/>
    <col min="3323" max="3323" width="7.85546875" style="413" customWidth="1"/>
    <col min="3324" max="3324" width="8" style="413" customWidth="1"/>
    <col min="3325" max="3326" width="6.85546875" style="413" customWidth="1"/>
    <col min="3327" max="3327" width="7.85546875" style="413" customWidth="1"/>
    <col min="3328" max="3328" width="6.85546875" style="413" customWidth="1"/>
    <col min="3329" max="3329" width="7.85546875" style="413" customWidth="1"/>
    <col min="3330" max="3330" width="7.5703125" style="413" customWidth="1"/>
    <col min="3331" max="3331" width="7.7109375" style="413" customWidth="1"/>
    <col min="3332" max="3332" width="7.85546875" style="413" customWidth="1"/>
    <col min="3333" max="3339" width="6.85546875" style="413" customWidth="1"/>
    <col min="3340" max="3340" width="9" style="413" customWidth="1"/>
    <col min="3341" max="3341" width="7.7109375" style="413" customWidth="1"/>
    <col min="3342" max="3344" width="6.85546875" style="413" customWidth="1"/>
    <col min="3345" max="3345" width="9.42578125" style="413" customWidth="1"/>
    <col min="3346" max="3347" width="7.140625" style="413" customWidth="1"/>
    <col min="3348" max="3348" width="6.5703125" style="413" customWidth="1"/>
    <col min="3349" max="3349" width="6.85546875" style="413" customWidth="1"/>
    <col min="3350" max="3356" width="7.85546875" style="413" customWidth="1"/>
    <col min="3357" max="3575" width="11.42578125" style="413"/>
    <col min="3576" max="3576" width="5.42578125" style="413" customWidth="1"/>
    <col min="3577" max="3577" width="45.5703125" style="413" customWidth="1"/>
    <col min="3578" max="3578" width="9.28515625" style="413" customWidth="1"/>
    <col min="3579" max="3579" width="7.85546875" style="413" customWidth="1"/>
    <col min="3580" max="3580" width="8" style="413" customWidth="1"/>
    <col min="3581" max="3582" width="6.85546875" style="413" customWidth="1"/>
    <col min="3583" max="3583" width="7.85546875" style="413" customWidth="1"/>
    <col min="3584" max="3584" width="6.85546875" style="413" customWidth="1"/>
    <col min="3585" max="3585" width="7.85546875" style="413" customWidth="1"/>
    <col min="3586" max="3586" width="7.5703125" style="413" customWidth="1"/>
    <col min="3587" max="3587" width="7.7109375" style="413" customWidth="1"/>
    <col min="3588" max="3588" width="7.85546875" style="413" customWidth="1"/>
    <col min="3589" max="3595" width="6.85546875" style="413" customWidth="1"/>
    <col min="3596" max="3596" width="9" style="413" customWidth="1"/>
    <col min="3597" max="3597" width="7.7109375" style="413" customWidth="1"/>
    <col min="3598" max="3600" width="6.85546875" style="413" customWidth="1"/>
    <col min="3601" max="3601" width="9.42578125" style="413" customWidth="1"/>
    <col min="3602" max="3603" width="7.140625" style="413" customWidth="1"/>
    <col min="3604" max="3604" width="6.5703125" style="413" customWidth="1"/>
    <col min="3605" max="3605" width="6.85546875" style="413" customWidth="1"/>
    <col min="3606" max="3612" width="7.85546875" style="413" customWidth="1"/>
    <col min="3613" max="3831" width="11.42578125" style="413"/>
    <col min="3832" max="3832" width="5.42578125" style="413" customWidth="1"/>
    <col min="3833" max="3833" width="45.5703125" style="413" customWidth="1"/>
    <col min="3834" max="3834" width="9.28515625" style="413" customWidth="1"/>
    <col min="3835" max="3835" width="7.85546875" style="413" customWidth="1"/>
    <col min="3836" max="3836" width="8" style="413" customWidth="1"/>
    <col min="3837" max="3838" width="6.85546875" style="413" customWidth="1"/>
    <col min="3839" max="3839" width="7.85546875" style="413" customWidth="1"/>
    <col min="3840" max="3840" width="6.85546875" style="413" customWidth="1"/>
    <col min="3841" max="3841" width="7.85546875" style="413" customWidth="1"/>
    <col min="3842" max="3842" width="7.5703125" style="413" customWidth="1"/>
    <col min="3843" max="3843" width="7.7109375" style="413" customWidth="1"/>
    <col min="3844" max="3844" width="7.85546875" style="413" customWidth="1"/>
    <col min="3845" max="3851" width="6.85546875" style="413" customWidth="1"/>
    <col min="3852" max="3852" width="9" style="413" customWidth="1"/>
    <col min="3853" max="3853" width="7.7109375" style="413" customWidth="1"/>
    <col min="3854" max="3856" width="6.85546875" style="413" customWidth="1"/>
    <col min="3857" max="3857" width="9.42578125" style="413" customWidth="1"/>
    <col min="3858" max="3859" width="7.140625" style="413" customWidth="1"/>
    <col min="3860" max="3860" width="6.5703125" style="413" customWidth="1"/>
    <col min="3861" max="3861" width="6.85546875" style="413" customWidth="1"/>
    <col min="3862" max="3868" width="7.85546875" style="413" customWidth="1"/>
    <col min="3869" max="4087" width="11.42578125" style="413"/>
    <col min="4088" max="4088" width="5.42578125" style="413" customWidth="1"/>
    <col min="4089" max="4089" width="45.5703125" style="413" customWidth="1"/>
    <col min="4090" max="4090" width="9.28515625" style="413" customWidth="1"/>
    <col min="4091" max="4091" width="7.85546875" style="413" customWidth="1"/>
    <col min="4092" max="4092" width="8" style="413" customWidth="1"/>
    <col min="4093" max="4094" width="6.85546875" style="413" customWidth="1"/>
    <col min="4095" max="4095" width="7.85546875" style="413" customWidth="1"/>
    <col min="4096" max="4096" width="6.85546875" style="413" customWidth="1"/>
    <col min="4097" max="4097" width="7.85546875" style="413" customWidth="1"/>
    <col min="4098" max="4098" width="7.5703125" style="413" customWidth="1"/>
    <col min="4099" max="4099" width="7.7109375" style="413" customWidth="1"/>
    <col min="4100" max="4100" width="7.85546875" style="413" customWidth="1"/>
    <col min="4101" max="4107" width="6.85546875" style="413" customWidth="1"/>
    <col min="4108" max="4108" width="9" style="413" customWidth="1"/>
    <col min="4109" max="4109" width="7.7109375" style="413" customWidth="1"/>
    <col min="4110" max="4112" width="6.85546875" style="413" customWidth="1"/>
    <col min="4113" max="4113" width="9.42578125" style="413" customWidth="1"/>
    <col min="4114" max="4115" width="7.140625" style="413" customWidth="1"/>
    <col min="4116" max="4116" width="6.5703125" style="413" customWidth="1"/>
    <col min="4117" max="4117" width="6.85546875" style="413" customWidth="1"/>
    <col min="4118" max="4124" width="7.85546875" style="413" customWidth="1"/>
    <col min="4125" max="4343" width="11.42578125" style="413"/>
    <col min="4344" max="4344" width="5.42578125" style="413" customWidth="1"/>
    <col min="4345" max="4345" width="45.5703125" style="413" customWidth="1"/>
    <col min="4346" max="4346" width="9.28515625" style="413" customWidth="1"/>
    <col min="4347" max="4347" width="7.85546875" style="413" customWidth="1"/>
    <col min="4348" max="4348" width="8" style="413" customWidth="1"/>
    <col min="4349" max="4350" width="6.85546875" style="413" customWidth="1"/>
    <col min="4351" max="4351" width="7.85546875" style="413" customWidth="1"/>
    <col min="4352" max="4352" width="6.85546875" style="413" customWidth="1"/>
    <col min="4353" max="4353" width="7.85546875" style="413" customWidth="1"/>
    <col min="4354" max="4354" width="7.5703125" style="413" customWidth="1"/>
    <col min="4355" max="4355" width="7.7109375" style="413" customWidth="1"/>
    <col min="4356" max="4356" width="7.85546875" style="413" customWidth="1"/>
    <col min="4357" max="4363" width="6.85546875" style="413" customWidth="1"/>
    <col min="4364" max="4364" width="9" style="413" customWidth="1"/>
    <col min="4365" max="4365" width="7.7109375" style="413" customWidth="1"/>
    <col min="4366" max="4368" width="6.85546875" style="413" customWidth="1"/>
    <col min="4369" max="4369" width="9.42578125" style="413" customWidth="1"/>
    <col min="4370" max="4371" width="7.140625" style="413" customWidth="1"/>
    <col min="4372" max="4372" width="6.5703125" style="413" customWidth="1"/>
    <col min="4373" max="4373" width="6.85546875" style="413" customWidth="1"/>
    <col min="4374" max="4380" width="7.85546875" style="413" customWidth="1"/>
    <col min="4381" max="4599" width="11.42578125" style="413"/>
    <col min="4600" max="4600" width="5.42578125" style="413" customWidth="1"/>
    <col min="4601" max="4601" width="45.5703125" style="413" customWidth="1"/>
    <col min="4602" max="4602" width="9.28515625" style="413" customWidth="1"/>
    <col min="4603" max="4603" width="7.85546875" style="413" customWidth="1"/>
    <col min="4604" max="4604" width="8" style="413" customWidth="1"/>
    <col min="4605" max="4606" width="6.85546875" style="413" customWidth="1"/>
    <col min="4607" max="4607" width="7.85546875" style="413" customWidth="1"/>
    <col min="4608" max="4608" width="6.85546875" style="413" customWidth="1"/>
    <col min="4609" max="4609" width="7.85546875" style="413" customWidth="1"/>
    <col min="4610" max="4610" width="7.5703125" style="413" customWidth="1"/>
    <col min="4611" max="4611" width="7.7109375" style="413" customWidth="1"/>
    <col min="4612" max="4612" width="7.85546875" style="413" customWidth="1"/>
    <col min="4613" max="4619" width="6.85546875" style="413" customWidth="1"/>
    <col min="4620" max="4620" width="9" style="413" customWidth="1"/>
    <col min="4621" max="4621" width="7.7109375" style="413" customWidth="1"/>
    <col min="4622" max="4624" width="6.85546875" style="413" customWidth="1"/>
    <col min="4625" max="4625" width="9.42578125" style="413" customWidth="1"/>
    <col min="4626" max="4627" width="7.140625" style="413" customWidth="1"/>
    <col min="4628" max="4628" width="6.5703125" style="413" customWidth="1"/>
    <col min="4629" max="4629" width="6.85546875" style="413" customWidth="1"/>
    <col min="4630" max="4636" width="7.85546875" style="413" customWidth="1"/>
    <col min="4637" max="4855" width="11.42578125" style="413"/>
    <col min="4856" max="4856" width="5.42578125" style="413" customWidth="1"/>
    <col min="4857" max="4857" width="45.5703125" style="413" customWidth="1"/>
    <col min="4858" max="4858" width="9.28515625" style="413" customWidth="1"/>
    <col min="4859" max="4859" width="7.85546875" style="413" customWidth="1"/>
    <col min="4860" max="4860" width="8" style="413" customWidth="1"/>
    <col min="4861" max="4862" width="6.85546875" style="413" customWidth="1"/>
    <col min="4863" max="4863" width="7.85546875" style="413" customWidth="1"/>
    <col min="4864" max="4864" width="6.85546875" style="413" customWidth="1"/>
    <col min="4865" max="4865" width="7.85546875" style="413" customWidth="1"/>
    <col min="4866" max="4866" width="7.5703125" style="413" customWidth="1"/>
    <col min="4867" max="4867" width="7.7109375" style="413" customWidth="1"/>
    <col min="4868" max="4868" width="7.85546875" style="413" customWidth="1"/>
    <col min="4869" max="4875" width="6.85546875" style="413" customWidth="1"/>
    <col min="4876" max="4876" width="9" style="413" customWidth="1"/>
    <col min="4877" max="4877" width="7.7109375" style="413" customWidth="1"/>
    <col min="4878" max="4880" width="6.85546875" style="413" customWidth="1"/>
    <col min="4881" max="4881" width="9.42578125" style="413" customWidth="1"/>
    <col min="4882" max="4883" width="7.140625" style="413" customWidth="1"/>
    <col min="4884" max="4884" width="6.5703125" style="413" customWidth="1"/>
    <col min="4885" max="4885" width="6.85546875" style="413" customWidth="1"/>
    <col min="4886" max="4892" width="7.85546875" style="413" customWidth="1"/>
    <col min="4893" max="5111" width="11.42578125" style="413"/>
    <col min="5112" max="5112" width="5.42578125" style="413" customWidth="1"/>
    <col min="5113" max="5113" width="45.5703125" style="413" customWidth="1"/>
    <col min="5114" max="5114" width="9.28515625" style="413" customWidth="1"/>
    <col min="5115" max="5115" width="7.85546875" style="413" customWidth="1"/>
    <col min="5116" max="5116" width="8" style="413" customWidth="1"/>
    <col min="5117" max="5118" width="6.85546875" style="413" customWidth="1"/>
    <col min="5119" max="5119" width="7.85546875" style="413" customWidth="1"/>
    <col min="5120" max="5120" width="6.85546875" style="413" customWidth="1"/>
    <col min="5121" max="5121" width="7.85546875" style="413" customWidth="1"/>
    <col min="5122" max="5122" width="7.5703125" style="413" customWidth="1"/>
    <col min="5123" max="5123" width="7.7109375" style="413" customWidth="1"/>
    <col min="5124" max="5124" width="7.85546875" style="413" customWidth="1"/>
    <col min="5125" max="5131" width="6.85546875" style="413" customWidth="1"/>
    <col min="5132" max="5132" width="9" style="413" customWidth="1"/>
    <col min="5133" max="5133" width="7.7109375" style="413" customWidth="1"/>
    <col min="5134" max="5136" width="6.85546875" style="413" customWidth="1"/>
    <col min="5137" max="5137" width="9.42578125" style="413" customWidth="1"/>
    <col min="5138" max="5139" width="7.140625" style="413" customWidth="1"/>
    <col min="5140" max="5140" width="6.5703125" style="413" customWidth="1"/>
    <col min="5141" max="5141" width="6.85546875" style="413" customWidth="1"/>
    <col min="5142" max="5148" width="7.85546875" style="413" customWidth="1"/>
    <col min="5149" max="5367" width="11.42578125" style="413"/>
    <col min="5368" max="5368" width="5.42578125" style="413" customWidth="1"/>
    <col min="5369" max="5369" width="45.5703125" style="413" customWidth="1"/>
    <col min="5370" max="5370" width="9.28515625" style="413" customWidth="1"/>
    <col min="5371" max="5371" width="7.85546875" style="413" customWidth="1"/>
    <col min="5372" max="5372" width="8" style="413" customWidth="1"/>
    <col min="5373" max="5374" width="6.85546875" style="413" customWidth="1"/>
    <col min="5375" max="5375" width="7.85546875" style="413" customWidth="1"/>
    <col min="5376" max="5376" width="6.85546875" style="413" customWidth="1"/>
    <col min="5377" max="5377" width="7.85546875" style="413" customWidth="1"/>
    <col min="5378" max="5378" width="7.5703125" style="413" customWidth="1"/>
    <col min="5379" max="5379" width="7.7109375" style="413" customWidth="1"/>
    <col min="5380" max="5380" width="7.85546875" style="413" customWidth="1"/>
    <col min="5381" max="5387" width="6.85546875" style="413" customWidth="1"/>
    <col min="5388" max="5388" width="9" style="413" customWidth="1"/>
    <col min="5389" max="5389" width="7.7109375" style="413" customWidth="1"/>
    <col min="5390" max="5392" width="6.85546875" style="413" customWidth="1"/>
    <col min="5393" max="5393" width="9.42578125" style="413" customWidth="1"/>
    <col min="5394" max="5395" width="7.140625" style="413" customWidth="1"/>
    <col min="5396" max="5396" width="6.5703125" style="413" customWidth="1"/>
    <col min="5397" max="5397" width="6.85546875" style="413" customWidth="1"/>
    <col min="5398" max="5404" width="7.85546875" style="413" customWidth="1"/>
    <col min="5405" max="5623" width="11.42578125" style="413"/>
    <col min="5624" max="5624" width="5.42578125" style="413" customWidth="1"/>
    <col min="5625" max="5625" width="45.5703125" style="413" customWidth="1"/>
    <col min="5626" max="5626" width="9.28515625" style="413" customWidth="1"/>
    <col min="5627" max="5627" width="7.85546875" style="413" customWidth="1"/>
    <col min="5628" max="5628" width="8" style="413" customWidth="1"/>
    <col min="5629" max="5630" width="6.85546875" style="413" customWidth="1"/>
    <col min="5631" max="5631" width="7.85546875" style="413" customWidth="1"/>
    <col min="5632" max="5632" width="6.85546875" style="413" customWidth="1"/>
    <col min="5633" max="5633" width="7.85546875" style="413" customWidth="1"/>
    <col min="5634" max="5634" width="7.5703125" style="413" customWidth="1"/>
    <col min="5635" max="5635" width="7.7109375" style="413" customWidth="1"/>
    <col min="5636" max="5636" width="7.85546875" style="413" customWidth="1"/>
    <col min="5637" max="5643" width="6.85546875" style="413" customWidth="1"/>
    <col min="5644" max="5644" width="9" style="413" customWidth="1"/>
    <col min="5645" max="5645" width="7.7109375" style="413" customWidth="1"/>
    <col min="5646" max="5648" width="6.85546875" style="413" customWidth="1"/>
    <col min="5649" max="5649" width="9.42578125" style="413" customWidth="1"/>
    <col min="5650" max="5651" width="7.140625" style="413" customWidth="1"/>
    <col min="5652" max="5652" width="6.5703125" style="413" customWidth="1"/>
    <col min="5653" max="5653" width="6.85546875" style="413" customWidth="1"/>
    <col min="5654" max="5660" width="7.85546875" style="413" customWidth="1"/>
    <col min="5661" max="5879" width="11.42578125" style="413"/>
    <col min="5880" max="5880" width="5.42578125" style="413" customWidth="1"/>
    <col min="5881" max="5881" width="45.5703125" style="413" customWidth="1"/>
    <col min="5882" max="5882" width="9.28515625" style="413" customWidth="1"/>
    <col min="5883" max="5883" width="7.85546875" style="413" customWidth="1"/>
    <col min="5884" max="5884" width="8" style="413" customWidth="1"/>
    <col min="5885" max="5886" width="6.85546875" style="413" customWidth="1"/>
    <col min="5887" max="5887" width="7.85546875" style="413" customWidth="1"/>
    <col min="5888" max="5888" width="6.85546875" style="413" customWidth="1"/>
    <col min="5889" max="5889" width="7.85546875" style="413" customWidth="1"/>
    <col min="5890" max="5890" width="7.5703125" style="413" customWidth="1"/>
    <col min="5891" max="5891" width="7.7109375" style="413" customWidth="1"/>
    <col min="5892" max="5892" width="7.85546875" style="413" customWidth="1"/>
    <col min="5893" max="5899" width="6.85546875" style="413" customWidth="1"/>
    <col min="5900" max="5900" width="9" style="413" customWidth="1"/>
    <col min="5901" max="5901" width="7.7109375" style="413" customWidth="1"/>
    <col min="5902" max="5904" width="6.85546875" style="413" customWidth="1"/>
    <col min="5905" max="5905" width="9.42578125" style="413" customWidth="1"/>
    <col min="5906" max="5907" width="7.140625" style="413" customWidth="1"/>
    <col min="5908" max="5908" width="6.5703125" style="413" customWidth="1"/>
    <col min="5909" max="5909" width="6.85546875" style="413" customWidth="1"/>
    <col min="5910" max="5916" width="7.85546875" style="413" customWidth="1"/>
    <col min="5917" max="6135" width="11.42578125" style="413"/>
    <col min="6136" max="6136" width="5.42578125" style="413" customWidth="1"/>
    <col min="6137" max="6137" width="45.5703125" style="413" customWidth="1"/>
    <col min="6138" max="6138" width="9.28515625" style="413" customWidth="1"/>
    <col min="6139" max="6139" width="7.85546875" style="413" customWidth="1"/>
    <col min="6140" max="6140" width="8" style="413" customWidth="1"/>
    <col min="6141" max="6142" width="6.85546875" style="413" customWidth="1"/>
    <col min="6143" max="6143" width="7.85546875" style="413" customWidth="1"/>
    <col min="6144" max="6144" width="6.85546875" style="413" customWidth="1"/>
    <col min="6145" max="6145" width="7.85546875" style="413" customWidth="1"/>
    <col min="6146" max="6146" width="7.5703125" style="413" customWidth="1"/>
    <col min="6147" max="6147" width="7.7109375" style="413" customWidth="1"/>
    <col min="6148" max="6148" width="7.85546875" style="413" customWidth="1"/>
    <col min="6149" max="6155" width="6.85546875" style="413" customWidth="1"/>
    <col min="6156" max="6156" width="9" style="413" customWidth="1"/>
    <col min="6157" max="6157" width="7.7109375" style="413" customWidth="1"/>
    <col min="6158" max="6160" width="6.85546875" style="413" customWidth="1"/>
    <col min="6161" max="6161" width="9.42578125" style="413" customWidth="1"/>
    <col min="6162" max="6163" width="7.140625" style="413" customWidth="1"/>
    <col min="6164" max="6164" width="6.5703125" style="413" customWidth="1"/>
    <col min="6165" max="6165" width="6.85546875" style="413" customWidth="1"/>
    <col min="6166" max="6172" width="7.85546875" style="413" customWidth="1"/>
    <col min="6173" max="6391" width="11.42578125" style="413"/>
    <col min="6392" max="6392" width="5.42578125" style="413" customWidth="1"/>
    <col min="6393" max="6393" width="45.5703125" style="413" customWidth="1"/>
    <col min="6394" max="6394" width="9.28515625" style="413" customWidth="1"/>
    <col min="6395" max="6395" width="7.85546875" style="413" customWidth="1"/>
    <col min="6396" max="6396" width="8" style="413" customWidth="1"/>
    <col min="6397" max="6398" width="6.85546875" style="413" customWidth="1"/>
    <col min="6399" max="6399" width="7.85546875" style="413" customWidth="1"/>
    <col min="6400" max="6400" width="6.85546875" style="413" customWidth="1"/>
    <col min="6401" max="6401" width="7.85546875" style="413" customWidth="1"/>
    <col min="6402" max="6402" width="7.5703125" style="413" customWidth="1"/>
    <col min="6403" max="6403" width="7.7109375" style="413" customWidth="1"/>
    <col min="6404" max="6404" width="7.85546875" style="413" customWidth="1"/>
    <col min="6405" max="6411" width="6.85546875" style="413" customWidth="1"/>
    <col min="6412" max="6412" width="9" style="413" customWidth="1"/>
    <col min="6413" max="6413" width="7.7109375" style="413" customWidth="1"/>
    <col min="6414" max="6416" width="6.85546875" style="413" customWidth="1"/>
    <col min="6417" max="6417" width="9.42578125" style="413" customWidth="1"/>
    <col min="6418" max="6419" width="7.140625" style="413" customWidth="1"/>
    <col min="6420" max="6420" width="6.5703125" style="413" customWidth="1"/>
    <col min="6421" max="6421" width="6.85546875" style="413" customWidth="1"/>
    <col min="6422" max="6428" width="7.85546875" style="413" customWidth="1"/>
    <col min="6429" max="6647" width="11.42578125" style="413"/>
    <col min="6648" max="6648" width="5.42578125" style="413" customWidth="1"/>
    <col min="6649" max="6649" width="45.5703125" style="413" customWidth="1"/>
    <col min="6650" max="6650" width="9.28515625" style="413" customWidth="1"/>
    <col min="6651" max="6651" width="7.85546875" style="413" customWidth="1"/>
    <col min="6652" max="6652" width="8" style="413" customWidth="1"/>
    <col min="6653" max="6654" width="6.85546875" style="413" customWidth="1"/>
    <col min="6655" max="6655" width="7.85546875" style="413" customWidth="1"/>
    <col min="6656" max="6656" width="6.85546875" style="413" customWidth="1"/>
    <col min="6657" max="6657" width="7.85546875" style="413" customWidth="1"/>
    <col min="6658" max="6658" width="7.5703125" style="413" customWidth="1"/>
    <col min="6659" max="6659" width="7.7109375" style="413" customWidth="1"/>
    <col min="6660" max="6660" width="7.85546875" style="413" customWidth="1"/>
    <col min="6661" max="6667" width="6.85546875" style="413" customWidth="1"/>
    <col min="6668" max="6668" width="9" style="413" customWidth="1"/>
    <col min="6669" max="6669" width="7.7109375" style="413" customWidth="1"/>
    <col min="6670" max="6672" width="6.85546875" style="413" customWidth="1"/>
    <col min="6673" max="6673" width="9.42578125" style="413" customWidth="1"/>
    <col min="6674" max="6675" width="7.140625" style="413" customWidth="1"/>
    <col min="6676" max="6676" width="6.5703125" style="413" customWidth="1"/>
    <col min="6677" max="6677" width="6.85546875" style="413" customWidth="1"/>
    <col min="6678" max="6684" width="7.85546875" style="413" customWidth="1"/>
    <col min="6685" max="6903" width="11.42578125" style="413"/>
    <col min="6904" max="6904" width="5.42578125" style="413" customWidth="1"/>
    <col min="6905" max="6905" width="45.5703125" style="413" customWidth="1"/>
    <col min="6906" max="6906" width="9.28515625" style="413" customWidth="1"/>
    <col min="6907" max="6907" width="7.85546875" style="413" customWidth="1"/>
    <col min="6908" max="6908" width="8" style="413" customWidth="1"/>
    <col min="6909" max="6910" width="6.85546875" style="413" customWidth="1"/>
    <col min="6911" max="6911" width="7.85546875" style="413" customWidth="1"/>
    <col min="6912" max="6912" width="6.85546875" style="413" customWidth="1"/>
    <col min="6913" max="6913" width="7.85546875" style="413" customWidth="1"/>
    <col min="6914" max="6914" width="7.5703125" style="413" customWidth="1"/>
    <col min="6915" max="6915" width="7.7109375" style="413" customWidth="1"/>
    <col min="6916" max="6916" width="7.85546875" style="413" customWidth="1"/>
    <col min="6917" max="6923" width="6.85546875" style="413" customWidth="1"/>
    <col min="6924" max="6924" width="9" style="413" customWidth="1"/>
    <col min="6925" max="6925" width="7.7109375" style="413" customWidth="1"/>
    <col min="6926" max="6928" width="6.85546875" style="413" customWidth="1"/>
    <col min="6929" max="6929" width="9.42578125" style="413" customWidth="1"/>
    <col min="6930" max="6931" width="7.140625" style="413" customWidth="1"/>
    <col min="6932" max="6932" width="6.5703125" style="413" customWidth="1"/>
    <col min="6933" max="6933" width="6.85546875" style="413" customWidth="1"/>
    <col min="6934" max="6940" width="7.85546875" style="413" customWidth="1"/>
    <col min="6941" max="7159" width="11.42578125" style="413"/>
    <col min="7160" max="7160" width="5.42578125" style="413" customWidth="1"/>
    <col min="7161" max="7161" width="45.5703125" style="413" customWidth="1"/>
    <col min="7162" max="7162" width="9.28515625" style="413" customWidth="1"/>
    <col min="7163" max="7163" width="7.85546875" style="413" customWidth="1"/>
    <col min="7164" max="7164" width="8" style="413" customWidth="1"/>
    <col min="7165" max="7166" width="6.85546875" style="413" customWidth="1"/>
    <col min="7167" max="7167" width="7.85546875" style="413" customWidth="1"/>
    <col min="7168" max="7168" width="6.85546875" style="413" customWidth="1"/>
    <col min="7169" max="7169" width="7.85546875" style="413" customWidth="1"/>
    <col min="7170" max="7170" width="7.5703125" style="413" customWidth="1"/>
    <col min="7171" max="7171" width="7.7109375" style="413" customWidth="1"/>
    <col min="7172" max="7172" width="7.85546875" style="413" customWidth="1"/>
    <col min="7173" max="7179" width="6.85546875" style="413" customWidth="1"/>
    <col min="7180" max="7180" width="9" style="413" customWidth="1"/>
    <col min="7181" max="7181" width="7.7109375" style="413" customWidth="1"/>
    <col min="7182" max="7184" width="6.85546875" style="413" customWidth="1"/>
    <col min="7185" max="7185" width="9.42578125" style="413" customWidth="1"/>
    <col min="7186" max="7187" width="7.140625" style="413" customWidth="1"/>
    <col min="7188" max="7188" width="6.5703125" style="413" customWidth="1"/>
    <col min="7189" max="7189" width="6.85546875" style="413" customWidth="1"/>
    <col min="7190" max="7196" width="7.85546875" style="413" customWidth="1"/>
    <col min="7197" max="7415" width="11.42578125" style="413"/>
    <col min="7416" max="7416" width="5.42578125" style="413" customWidth="1"/>
    <col min="7417" max="7417" width="45.5703125" style="413" customWidth="1"/>
    <col min="7418" max="7418" width="9.28515625" style="413" customWidth="1"/>
    <col min="7419" max="7419" width="7.85546875" style="413" customWidth="1"/>
    <col min="7420" max="7420" width="8" style="413" customWidth="1"/>
    <col min="7421" max="7422" width="6.85546875" style="413" customWidth="1"/>
    <col min="7423" max="7423" width="7.85546875" style="413" customWidth="1"/>
    <col min="7424" max="7424" width="6.85546875" style="413" customWidth="1"/>
    <col min="7425" max="7425" width="7.85546875" style="413" customWidth="1"/>
    <col min="7426" max="7426" width="7.5703125" style="413" customWidth="1"/>
    <col min="7427" max="7427" width="7.7109375" style="413" customWidth="1"/>
    <col min="7428" max="7428" width="7.85546875" style="413" customWidth="1"/>
    <col min="7429" max="7435" width="6.85546875" style="413" customWidth="1"/>
    <col min="7436" max="7436" width="9" style="413" customWidth="1"/>
    <col min="7437" max="7437" width="7.7109375" style="413" customWidth="1"/>
    <col min="7438" max="7440" width="6.85546875" style="413" customWidth="1"/>
    <col min="7441" max="7441" width="9.42578125" style="413" customWidth="1"/>
    <col min="7442" max="7443" width="7.140625" style="413" customWidth="1"/>
    <col min="7444" max="7444" width="6.5703125" style="413" customWidth="1"/>
    <col min="7445" max="7445" width="6.85546875" style="413" customWidth="1"/>
    <col min="7446" max="7452" width="7.85546875" style="413" customWidth="1"/>
    <col min="7453" max="7671" width="11.42578125" style="413"/>
    <col min="7672" max="7672" width="5.42578125" style="413" customWidth="1"/>
    <col min="7673" max="7673" width="45.5703125" style="413" customWidth="1"/>
    <col min="7674" max="7674" width="9.28515625" style="413" customWidth="1"/>
    <col min="7675" max="7675" width="7.85546875" style="413" customWidth="1"/>
    <col min="7676" max="7676" width="8" style="413" customWidth="1"/>
    <col min="7677" max="7678" width="6.85546875" style="413" customWidth="1"/>
    <col min="7679" max="7679" width="7.85546875" style="413" customWidth="1"/>
    <col min="7680" max="7680" width="6.85546875" style="413" customWidth="1"/>
    <col min="7681" max="7681" width="7.85546875" style="413" customWidth="1"/>
    <col min="7682" max="7682" width="7.5703125" style="413" customWidth="1"/>
    <col min="7683" max="7683" width="7.7109375" style="413" customWidth="1"/>
    <col min="7684" max="7684" width="7.85546875" style="413" customWidth="1"/>
    <col min="7685" max="7691" width="6.85546875" style="413" customWidth="1"/>
    <col min="7692" max="7692" width="9" style="413" customWidth="1"/>
    <col min="7693" max="7693" width="7.7109375" style="413" customWidth="1"/>
    <col min="7694" max="7696" width="6.85546875" style="413" customWidth="1"/>
    <col min="7697" max="7697" width="9.42578125" style="413" customWidth="1"/>
    <col min="7698" max="7699" width="7.140625" style="413" customWidth="1"/>
    <col min="7700" max="7700" width="6.5703125" style="413" customWidth="1"/>
    <col min="7701" max="7701" width="6.85546875" style="413" customWidth="1"/>
    <col min="7702" max="7708" width="7.85546875" style="413" customWidth="1"/>
    <col min="7709" max="7927" width="11.42578125" style="413"/>
    <col min="7928" max="7928" width="5.42578125" style="413" customWidth="1"/>
    <col min="7929" max="7929" width="45.5703125" style="413" customWidth="1"/>
    <col min="7930" max="7930" width="9.28515625" style="413" customWidth="1"/>
    <col min="7931" max="7931" width="7.85546875" style="413" customWidth="1"/>
    <col min="7932" max="7932" width="8" style="413" customWidth="1"/>
    <col min="7933" max="7934" width="6.85546875" style="413" customWidth="1"/>
    <col min="7935" max="7935" width="7.85546875" style="413" customWidth="1"/>
    <col min="7936" max="7936" width="6.85546875" style="413" customWidth="1"/>
    <col min="7937" max="7937" width="7.85546875" style="413" customWidth="1"/>
    <col min="7938" max="7938" width="7.5703125" style="413" customWidth="1"/>
    <col min="7939" max="7939" width="7.7109375" style="413" customWidth="1"/>
    <col min="7940" max="7940" width="7.85546875" style="413" customWidth="1"/>
    <col min="7941" max="7947" width="6.85546875" style="413" customWidth="1"/>
    <col min="7948" max="7948" width="9" style="413" customWidth="1"/>
    <col min="7949" max="7949" width="7.7109375" style="413" customWidth="1"/>
    <col min="7950" max="7952" width="6.85546875" style="413" customWidth="1"/>
    <col min="7953" max="7953" width="9.42578125" style="413" customWidth="1"/>
    <col min="7954" max="7955" width="7.140625" style="413" customWidth="1"/>
    <col min="7956" max="7956" width="6.5703125" style="413" customWidth="1"/>
    <col min="7957" max="7957" width="6.85546875" style="413" customWidth="1"/>
    <col min="7958" max="7964" width="7.85546875" style="413" customWidth="1"/>
    <col min="7965" max="8183" width="11.42578125" style="413"/>
    <col min="8184" max="8184" width="5.42578125" style="413" customWidth="1"/>
    <col min="8185" max="8185" width="45.5703125" style="413" customWidth="1"/>
    <col min="8186" max="8186" width="9.28515625" style="413" customWidth="1"/>
    <col min="8187" max="8187" width="7.85546875" style="413" customWidth="1"/>
    <col min="8188" max="8188" width="8" style="413" customWidth="1"/>
    <col min="8189" max="8190" width="6.85546875" style="413" customWidth="1"/>
    <col min="8191" max="8191" width="7.85546875" style="413" customWidth="1"/>
    <col min="8192" max="8192" width="6.85546875" style="413" customWidth="1"/>
    <col min="8193" max="8193" width="7.85546875" style="413" customWidth="1"/>
    <col min="8194" max="8194" width="7.5703125" style="413" customWidth="1"/>
    <col min="8195" max="8195" width="7.7109375" style="413" customWidth="1"/>
    <col min="8196" max="8196" width="7.85546875" style="413" customWidth="1"/>
    <col min="8197" max="8203" width="6.85546875" style="413" customWidth="1"/>
    <col min="8204" max="8204" width="9" style="413" customWidth="1"/>
    <col min="8205" max="8205" width="7.7109375" style="413" customWidth="1"/>
    <col min="8206" max="8208" width="6.85546875" style="413" customWidth="1"/>
    <col min="8209" max="8209" width="9.42578125" style="413" customWidth="1"/>
    <col min="8210" max="8211" width="7.140625" style="413" customWidth="1"/>
    <col min="8212" max="8212" width="6.5703125" style="413" customWidth="1"/>
    <col min="8213" max="8213" width="6.85546875" style="413" customWidth="1"/>
    <col min="8214" max="8220" width="7.85546875" style="413" customWidth="1"/>
    <col min="8221" max="8439" width="11.42578125" style="413"/>
    <col min="8440" max="8440" width="5.42578125" style="413" customWidth="1"/>
    <col min="8441" max="8441" width="45.5703125" style="413" customWidth="1"/>
    <col min="8442" max="8442" width="9.28515625" style="413" customWidth="1"/>
    <col min="8443" max="8443" width="7.85546875" style="413" customWidth="1"/>
    <col min="8444" max="8444" width="8" style="413" customWidth="1"/>
    <col min="8445" max="8446" width="6.85546875" style="413" customWidth="1"/>
    <col min="8447" max="8447" width="7.85546875" style="413" customWidth="1"/>
    <col min="8448" max="8448" width="6.85546875" style="413" customWidth="1"/>
    <col min="8449" max="8449" width="7.85546875" style="413" customWidth="1"/>
    <col min="8450" max="8450" width="7.5703125" style="413" customWidth="1"/>
    <col min="8451" max="8451" width="7.7109375" style="413" customWidth="1"/>
    <col min="8452" max="8452" width="7.85546875" style="413" customWidth="1"/>
    <col min="8453" max="8459" width="6.85546875" style="413" customWidth="1"/>
    <col min="8460" max="8460" width="9" style="413" customWidth="1"/>
    <col min="8461" max="8461" width="7.7109375" style="413" customWidth="1"/>
    <col min="8462" max="8464" width="6.85546875" style="413" customWidth="1"/>
    <col min="8465" max="8465" width="9.42578125" style="413" customWidth="1"/>
    <col min="8466" max="8467" width="7.140625" style="413" customWidth="1"/>
    <col min="8468" max="8468" width="6.5703125" style="413" customWidth="1"/>
    <col min="8469" max="8469" width="6.85546875" style="413" customWidth="1"/>
    <col min="8470" max="8476" width="7.85546875" style="413" customWidth="1"/>
    <col min="8477" max="8695" width="11.42578125" style="413"/>
    <col min="8696" max="8696" width="5.42578125" style="413" customWidth="1"/>
    <col min="8697" max="8697" width="45.5703125" style="413" customWidth="1"/>
    <col min="8698" max="8698" width="9.28515625" style="413" customWidth="1"/>
    <col min="8699" max="8699" width="7.85546875" style="413" customWidth="1"/>
    <col min="8700" max="8700" width="8" style="413" customWidth="1"/>
    <col min="8701" max="8702" width="6.85546875" style="413" customWidth="1"/>
    <col min="8703" max="8703" width="7.85546875" style="413" customWidth="1"/>
    <col min="8704" max="8704" width="6.85546875" style="413" customWidth="1"/>
    <col min="8705" max="8705" width="7.85546875" style="413" customWidth="1"/>
    <col min="8706" max="8706" width="7.5703125" style="413" customWidth="1"/>
    <col min="8707" max="8707" width="7.7109375" style="413" customWidth="1"/>
    <col min="8708" max="8708" width="7.85546875" style="413" customWidth="1"/>
    <col min="8709" max="8715" width="6.85546875" style="413" customWidth="1"/>
    <col min="8716" max="8716" width="9" style="413" customWidth="1"/>
    <col min="8717" max="8717" width="7.7109375" style="413" customWidth="1"/>
    <col min="8718" max="8720" width="6.85546875" style="413" customWidth="1"/>
    <col min="8721" max="8721" width="9.42578125" style="413" customWidth="1"/>
    <col min="8722" max="8723" width="7.140625" style="413" customWidth="1"/>
    <col min="8724" max="8724" width="6.5703125" style="413" customWidth="1"/>
    <col min="8725" max="8725" width="6.85546875" style="413" customWidth="1"/>
    <col min="8726" max="8732" width="7.85546875" style="413" customWidth="1"/>
    <col min="8733" max="8951" width="11.42578125" style="413"/>
    <col min="8952" max="8952" width="5.42578125" style="413" customWidth="1"/>
    <col min="8953" max="8953" width="45.5703125" style="413" customWidth="1"/>
    <col min="8954" max="8954" width="9.28515625" style="413" customWidth="1"/>
    <col min="8955" max="8955" width="7.85546875" style="413" customWidth="1"/>
    <col min="8956" max="8956" width="8" style="413" customWidth="1"/>
    <col min="8957" max="8958" width="6.85546875" style="413" customWidth="1"/>
    <col min="8959" max="8959" width="7.85546875" style="413" customWidth="1"/>
    <col min="8960" max="8960" width="6.85546875" style="413" customWidth="1"/>
    <col min="8961" max="8961" width="7.85546875" style="413" customWidth="1"/>
    <col min="8962" max="8962" width="7.5703125" style="413" customWidth="1"/>
    <col min="8963" max="8963" width="7.7109375" style="413" customWidth="1"/>
    <col min="8964" max="8964" width="7.85546875" style="413" customWidth="1"/>
    <col min="8965" max="8971" width="6.85546875" style="413" customWidth="1"/>
    <col min="8972" max="8972" width="9" style="413" customWidth="1"/>
    <col min="8973" max="8973" width="7.7109375" style="413" customWidth="1"/>
    <col min="8974" max="8976" width="6.85546875" style="413" customWidth="1"/>
    <col min="8977" max="8977" width="9.42578125" style="413" customWidth="1"/>
    <col min="8978" max="8979" width="7.140625" style="413" customWidth="1"/>
    <col min="8980" max="8980" width="6.5703125" style="413" customWidth="1"/>
    <col min="8981" max="8981" width="6.85546875" style="413" customWidth="1"/>
    <col min="8982" max="8988" width="7.85546875" style="413" customWidth="1"/>
    <col min="8989" max="9207" width="11.42578125" style="413"/>
    <col min="9208" max="9208" width="5.42578125" style="413" customWidth="1"/>
    <col min="9209" max="9209" width="45.5703125" style="413" customWidth="1"/>
    <col min="9210" max="9210" width="9.28515625" style="413" customWidth="1"/>
    <col min="9211" max="9211" width="7.85546875" style="413" customWidth="1"/>
    <col min="9212" max="9212" width="8" style="413" customWidth="1"/>
    <col min="9213" max="9214" width="6.85546875" style="413" customWidth="1"/>
    <col min="9215" max="9215" width="7.85546875" style="413" customWidth="1"/>
    <col min="9216" max="9216" width="6.85546875" style="413" customWidth="1"/>
    <col min="9217" max="9217" width="7.85546875" style="413" customWidth="1"/>
    <col min="9218" max="9218" width="7.5703125" style="413" customWidth="1"/>
    <col min="9219" max="9219" width="7.7109375" style="413" customWidth="1"/>
    <col min="9220" max="9220" width="7.85546875" style="413" customWidth="1"/>
    <col min="9221" max="9227" width="6.85546875" style="413" customWidth="1"/>
    <col min="9228" max="9228" width="9" style="413" customWidth="1"/>
    <col min="9229" max="9229" width="7.7109375" style="413" customWidth="1"/>
    <col min="9230" max="9232" width="6.85546875" style="413" customWidth="1"/>
    <col min="9233" max="9233" width="9.42578125" style="413" customWidth="1"/>
    <col min="9234" max="9235" width="7.140625" style="413" customWidth="1"/>
    <col min="9236" max="9236" width="6.5703125" style="413" customWidth="1"/>
    <col min="9237" max="9237" width="6.85546875" style="413" customWidth="1"/>
    <col min="9238" max="9244" width="7.85546875" style="413" customWidth="1"/>
    <col min="9245" max="9463" width="11.42578125" style="413"/>
    <col min="9464" max="9464" width="5.42578125" style="413" customWidth="1"/>
    <col min="9465" max="9465" width="45.5703125" style="413" customWidth="1"/>
    <col min="9466" max="9466" width="9.28515625" style="413" customWidth="1"/>
    <col min="9467" max="9467" width="7.85546875" style="413" customWidth="1"/>
    <col min="9468" max="9468" width="8" style="413" customWidth="1"/>
    <col min="9469" max="9470" width="6.85546875" style="413" customWidth="1"/>
    <col min="9471" max="9471" width="7.85546875" style="413" customWidth="1"/>
    <col min="9472" max="9472" width="6.85546875" style="413" customWidth="1"/>
    <col min="9473" max="9473" width="7.85546875" style="413" customWidth="1"/>
    <col min="9474" max="9474" width="7.5703125" style="413" customWidth="1"/>
    <col min="9475" max="9475" width="7.7109375" style="413" customWidth="1"/>
    <col min="9476" max="9476" width="7.85546875" style="413" customWidth="1"/>
    <col min="9477" max="9483" width="6.85546875" style="413" customWidth="1"/>
    <col min="9484" max="9484" width="9" style="413" customWidth="1"/>
    <col min="9485" max="9485" width="7.7109375" style="413" customWidth="1"/>
    <col min="9486" max="9488" width="6.85546875" style="413" customWidth="1"/>
    <col min="9489" max="9489" width="9.42578125" style="413" customWidth="1"/>
    <col min="9490" max="9491" width="7.140625" style="413" customWidth="1"/>
    <col min="9492" max="9492" width="6.5703125" style="413" customWidth="1"/>
    <col min="9493" max="9493" width="6.85546875" style="413" customWidth="1"/>
    <col min="9494" max="9500" width="7.85546875" style="413" customWidth="1"/>
    <col min="9501" max="9719" width="11.42578125" style="413"/>
    <col min="9720" max="9720" width="5.42578125" style="413" customWidth="1"/>
    <col min="9721" max="9721" width="45.5703125" style="413" customWidth="1"/>
    <col min="9722" max="9722" width="9.28515625" style="413" customWidth="1"/>
    <col min="9723" max="9723" width="7.85546875" style="413" customWidth="1"/>
    <col min="9724" max="9724" width="8" style="413" customWidth="1"/>
    <col min="9725" max="9726" width="6.85546875" style="413" customWidth="1"/>
    <col min="9727" max="9727" width="7.85546875" style="413" customWidth="1"/>
    <col min="9728" max="9728" width="6.85546875" style="413" customWidth="1"/>
    <col min="9729" max="9729" width="7.85546875" style="413" customWidth="1"/>
    <col min="9730" max="9730" width="7.5703125" style="413" customWidth="1"/>
    <col min="9731" max="9731" width="7.7109375" style="413" customWidth="1"/>
    <col min="9732" max="9732" width="7.85546875" style="413" customWidth="1"/>
    <col min="9733" max="9739" width="6.85546875" style="413" customWidth="1"/>
    <col min="9740" max="9740" width="9" style="413" customWidth="1"/>
    <col min="9741" max="9741" width="7.7109375" style="413" customWidth="1"/>
    <col min="9742" max="9744" width="6.85546875" style="413" customWidth="1"/>
    <col min="9745" max="9745" width="9.42578125" style="413" customWidth="1"/>
    <col min="9746" max="9747" width="7.140625" style="413" customWidth="1"/>
    <col min="9748" max="9748" width="6.5703125" style="413" customWidth="1"/>
    <col min="9749" max="9749" width="6.85546875" style="413" customWidth="1"/>
    <col min="9750" max="9756" width="7.85546875" style="413" customWidth="1"/>
    <col min="9757" max="9975" width="11.42578125" style="413"/>
    <col min="9976" max="9976" width="5.42578125" style="413" customWidth="1"/>
    <col min="9977" max="9977" width="45.5703125" style="413" customWidth="1"/>
    <col min="9978" max="9978" width="9.28515625" style="413" customWidth="1"/>
    <col min="9979" max="9979" width="7.85546875" style="413" customWidth="1"/>
    <col min="9980" max="9980" width="8" style="413" customWidth="1"/>
    <col min="9981" max="9982" width="6.85546875" style="413" customWidth="1"/>
    <col min="9983" max="9983" width="7.85546875" style="413" customWidth="1"/>
    <col min="9984" max="9984" width="6.85546875" style="413" customWidth="1"/>
    <col min="9985" max="9985" width="7.85546875" style="413" customWidth="1"/>
    <col min="9986" max="9986" width="7.5703125" style="413" customWidth="1"/>
    <col min="9987" max="9987" width="7.7109375" style="413" customWidth="1"/>
    <col min="9988" max="9988" width="7.85546875" style="413" customWidth="1"/>
    <col min="9989" max="9995" width="6.85546875" style="413" customWidth="1"/>
    <col min="9996" max="9996" width="9" style="413" customWidth="1"/>
    <col min="9997" max="9997" width="7.7109375" style="413" customWidth="1"/>
    <col min="9998" max="10000" width="6.85546875" style="413" customWidth="1"/>
    <col min="10001" max="10001" width="9.42578125" style="413" customWidth="1"/>
    <col min="10002" max="10003" width="7.140625" style="413" customWidth="1"/>
    <col min="10004" max="10004" width="6.5703125" style="413" customWidth="1"/>
    <col min="10005" max="10005" width="6.85546875" style="413" customWidth="1"/>
    <col min="10006" max="10012" width="7.85546875" style="413" customWidth="1"/>
    <col min="10013" max="10231" width="11.42578125" style="413"/>
    <col min="10232" max="10232" width="5.42578125" style="413" customWidth="1"/>
    <col min="10233" max="10233" width="45.5703125" style="413" customWidth="1"/>
    <col min="10234" max="10234" width="9.28515625" style="413" customWidth="1"/>
    <col min="10235" max="10235" width="7.85546875" style="413" customWidth="1"/>
    <col min="10236" max="10236" width="8" style="413" customWidth="1"/>
    <col min="10237" max="10238" width="6.85546875" style="413" customWidth="1"/>
    <col min="10239" max="10239" width="7.85546875" style="413" customWidth="1"/>
    <col min="10240" max="10240" width="6.85546875" style="413" customWidth="1"/>
    <col min="10241" max="10241" width="7.85546875" style="413" customWidth="1"/>
    <col min="10242" max="10242" width="7.5703125" style="413" customWidth="1"/>
    <col min="10243" max="10243" width="7.7109375" style="413" customWidth="1"/>
    <col min="10244" max="10244" width="7.85546875" style="413" customWidth="1"/>
    <col min="10245" max="10251" width="6.85546875" style="413" customWidth="1"/>
    <col min="10252" max="10252" width="9" style="413" customWidth="1"/>
    <col min="10253" max="10253" width="7.7109375" style="413" customWidth="1"/>
    <col min="10254" max="10256" width="6.85546875" style="413" customWidth="1"/>
    <col min="10257" max="10257" width="9.42578125" style="413" customWidth="1"/>
    <col min="10258" max="10259" width="7.140625" style="413" customWidth="1"/>
    <col min="10260" max="10260" width="6.5703125" style="413" customWidth="1"/>
    <col min="10261" max="10261" width="6.85546875" style="413" customWidth="1"/>
    <col min="10262" max="10268" width="7.85546875" style="413" customWidth="1"/>
    <col min="10269" max="10487" width="11.42578125" style="413"/>
    <col min="10488" max="10488" width="5.42578125" style="413" customWidth="1"/>
    <col min="10489" max="10489" width="45.5703125" style="413" customWidth="1"/>
    <col min="10490" max="10490" width="9.28515625" style="413" customWidth="1"/>
    <col min="10491" max="10491" width="7.85546875" style="413" customWidth="1"/>
    <col min="10492" max="10492" width="8" style="413" customWidth="1"/>
    <col min="10493" max="10494" width="6.85546875" style="413" customWidth="1"/>
    <col min="10495" max="10495" width="7.85546875" style="413" customWidth="1"/>
    <col min="10496" max="10496" width="6.85546875" style="413" customWidth="1"/>
    <col min="10497" max="10497" width="7.85546875" style="413" customWidth="1"/>
    <col min="10498" max="10498" width="7.5703125" style="413" customWidth="1"/>
    <col min="10499" max="10499" width="7.7109375" style="413" customWidth="1"/>
    <col min="10500" max="10500" width="7.85546875" style="413" customWidth="1"/>
    <col min="10501" max="10507" width="6.85546875" style="413" customWidth="1"/>
    <col min="10508" max="10508" width="9" style="413" customWidth="1"/>
    <col min="10509" max="10509" width="7.7109375" style="413" customWidth="1"/>
    <col min="10510" max="10512" width="6.85546875" style="413" customWidth="1"/>
    <col min="10513" max="10513" width="9.42578125" style="413" customWidth="1"/>
    <col min="10514" max="10515" width="7.140625" style="413" customWidth="1"/>
    <col min="10516" max="10516" width="6.5703125" style="413" customWidth="1"/>
    <col min="10517" max="10517" width="6.85546875" style="413" customWidth="1"/>
    <col min="10518" max="10524" width="7.85546875" style="413" customWidth="1"/>
    <col min="10525" max="10743" width="11.42578125" style="413"/>
    <col min="10744" max="10744" width="5.42578125" style="413" customWidth="1"/>
    <col min="10745" max="10745" width="45.5703125" style="413" customWidth="1"/>
    <col min="10746" max="10746" width="9.28515625" style="413" customWidth="1"/>
    <col min="10747" max="10747" width="7.85546875" style="413" customWidth="1"/>
    <col min="10748" max="10748" width="8" style="413" customWidth="1"/>
    <col min="10749" max="10750" width="6.85546875" style="413" customWidth="1"/>
    <col min="10751" max="10751" width="7.85546875" style="413" customWidth="1"/>
    <col min="10752" max="10752" width="6.85546875" style="413" customWidth="1"/>
    <col min="10753" max="10753" width="7.85546875" style="413" customWidth="1"/>
    <col min="10754" max="10754" width="7.5703125" style="413" customWidth="1"/>
    <col min="10755" max="10755" width="7.7109375" style="413" customWidth="1"/>
    <col min="10756" max="10756" width="7.85546875" style="413" customWidth="1"/>
    <col min="10757" max="10763" width="6.85546875" style="413" customWidth="1"/>
    <col min="10764" max="10764" width="9" style="413" customWidth="1"/>
    <col min="10765" max="10765" width="7.7109375" style="413" customWidth="1"/>
    <col min="10766" max="10768" width="6.85546875" style="413" customWidth="1"/>
    <col min="10769" max="10769" width="9.42578125" style="413" customWidth="1"/>
    <col min="10770" max="10771" width="7.140625" style="413" customWidth="1"/>
    <col min="10772" max="10772" width="6.5703125" style="413" customWidth="1"/>
    <col min="10773" max="10773" width="6.85546875" style="413" customWidth="1"/>
    <col min="10774" max="10780" width="7.85546875" style="413" customWidth="1"/>
    <col min="10781" max="10999" width="11.42578125" style="413"/>
    <col min="11000" max="11000" width="5.42578125" style="413" customWidth="1"/>
    <col min="11001" max="11001" width="45.5703125" style="413" customWidth="1"/>
    <col min="11002" max="11002" width="9.28515625" style="413" customWidth="1"/>
    <col min="11003" max="11003" width="7.85546875" style="413" customWidth="1"/>
    <col min="11004" max="11004" width="8" style="413" customWidth="1"/>
    <col min="11005" max="11006" width="6.85546875" style="413" customWidth="1"/>
    <col min="11007" max="11007" width="7.85546875" style="413" customWidth="1"/>
    <col min="11008" max="11008" width="6.85546875" style="413" customWidth="1"/>
    <col min="11009" max="11009" width="7.85546875" style="413" customWidth="1"/>
    <col min="11010" max="11010" width="7.5703125" style="413" customWidth="1"/>
    <col min="11011" max="11011" width="7.7109375" style="413" customWidth="1"/>
    <col min="11012" max="11012" width="7.85546875" style="413" customWidth="1"/>
    <col min="11013" max="11019" width="6.85546875" style="413" customWidth="1"/>
    <col min="11020" max="11020" width="9" style="413" customWidth="1"/>
    <col min="11021" max="11021" width="7.7109375" style="413" customWidth="1"/>
    <col min="11022" max="11024" width="6.85546875" style="413" customWidth="1"/>
    <col min="11025" max="11025" width="9.42578125" style="413" customWidth="1"/>
    <col min="11026" max="11027" width="7.140625" style="413" customWidth="1"/>
    <col min="11028" max="11028" width="6.5703125" style="413" customWidth="1"/>
    <col min="11029" max="11029" width="6.85546875" style="413" customWidth="1"/>
    <col min="11030" max="11036" width="7.85546875" style="413" customWidth="1"/>
    <col min="11037" max="11255" width="11.42578125" style="413"/>
    <col min="11256" max="11256" width="5.42578125" style="413" customWidth="1"/>
    <col min="11257" max="11257" width="45.5703125" style="413" customWidth="1"/>
    <col min="11258" max="11258" width="9.28515625" style="413" customWidth="1"/>
    <col min="11259" max="11259" width="7.85546875" style="413" customWidth="1"/>
    <col min="11260" max="11260" width="8" style="413" customWidth="1"/>
    <col min="11261" max="11262" width="6.85546875" style="413" customWidth="1"/>
    <col min="11263" max="11263" width="7.85546875" style="413" customWidth="1"/>
    <col min="11264" max="11264" width="6.85546875" style="413" customWidth="1"/>
    <col min="11265" max="11265" width="7.85546875" style="413" customWidth="1"/>
    <col min="11266" max="11266" width="7.5703125" style="413" customWidth="1"/>
    <col min="11267" max="11267" width="7.7109375" style="413" customWidth="1"/>
    <col min="11268" max="11268" width="7.85546875" style="413" customWidth="1"/>
    <col min="11269" max="11275" width="6.85546875" style="413" customWidth="1"/>
    <col min="11276" max="11276" width="9" style="413" customWidth="1"/>
    <col min="11277" max="11277" width="7.7109375" style="413" customWidth="1"/>
    <col min="11278" max="11280" width="6.85546875" style="413" customWidth="1"/>
    <col min="11281" max="11281" width="9.42578125" style="413" customWidth="1"/>
    <col min="11282" max="11283" width="7.140625" style="413" customWidth="1"/>
    <col min="11284" max="11284" width="6.5703125" style="413" customWidth="1"/>
    <col min="11285" max="11285" width="6.85546875" style="413" customWidth="1"/>
    <col min="11286" max="11292" width="7.85546875" style="413" customWidth="1"/>
    <col min="11293" max="11511" width="11.42578125" style="413"/>
    <col min="11512" max="11512" width="5.42578125" style="413" customWidth="1"/>
    <col min="11513" max="11513" width="45.5703125" style="413" customWidth="1"/>
    <col min="11514" max="11514" width="9.28515625" style="413" customWidth="1"/>
    <col min="11515" max="11515" width="7.85546875" style="413" customWidth="1"/>
    <col min="11516" max="11516" width="8" style="413" customWidth="1"/>
    <col min="11517" max="11518" width="6.85546875" style="413" customWidth="1"/>
    <col min="11519" max="11519" width="7.85546875" style="413" customWidth="1"/>
    <col min="11520" max="11520" width="6.85546875" style="413" customWidth="1"/>
    <col min="11521" max="11521" width="7.85546875" style="413" customWidth="1"/>
    <col min="11522" max="11522" width="7.5703125" style="413" customWidth="1"/>
    <col min="11523" max="11523" width="7.7109375" style="413" customWidth="1"/>
    <col min="11524" max="11524" width="7.85546875" style="413" customWidth="1"/>
    <col min="11525" max="11531" width="6.85546875" style="413" customWidth="1"/>
    <col min="11532" max="11532" width="9" style="413" customWidth="1"/>
    <col min="11533" max="11533" width="7.7109375" style="413" customWidth="1"/>
    <col min="11534" max="11536" width="6.85546875" style="413" customWidth="1"/>
    <col min="11537" max="11537" width="9.42578125" style="413" customWidth="1"/>
    <col min="11538" max="11539" width="7.140625" style="413" customWidth="1"/>
    <col min="11540" max="11540" width="6.5703125" style="413" customWidth="1"/>
    <col min="11541" max="11541" width="6.85546875" style="413" customWidth="1"/>
    <col min="11542" max="11548" width="7.85546875" style="413" customWidth="1"/>
    <col min="11549" max="11767" width="11.42578125" style="413"/>
    <col min="11768" max="11768" width="5.42578125" style="413" customWidth="1"/>
    <col min="11769" max="11769" width="45.5703125" style="413" customWidth="1"/>
    <col min="11770" max="11770" width="9.28515625" style="413" customWidth="1"/>
    <col min="11771" max="11771" width="7.85546875" style="413" customWidth="1"/>
    <col min="11772" max="11772" width="8" style="413" customWidth="1"/>
    <col min="11773" max="11774" width="6.85546875" style="413" customWidth="1"/>
    <col min="11775" max="11775" width="7.85546875" style="413" customWidth="1"/>
    <col min="11776" max="11776" width="6.85546875" style="413" customWidth="1"/>
    <col min="11777" max="11777" width="7.85546875" style="413" customWidth="1"/>
    <col min="11778" max="11778" width="7.5703125" style="413" customWidth="1"/>
    <col min="11779" max="11779" width="7.7109375" style="413" customWidth="1"/>
    <col min="11780" max="11780" width="7.85546875" style="413" customWidth="1"/>
    <col min="11781" max="11787" width="6.85546875" style="413" customWidth="1"/>
    <col min="11788" max="11788" width="9" style="413" customWidth="1"/>
    <col min="11789" max="11789" width="7.7109375" style="413" customWidth="1"/>
    <col min="11790" max="11792" width="6.85546875" style="413" customWidth="1"/>
    <col min="11793" max="11793" width="9.42578125" style="413" customWidth="1"/>
    <col min="11794" max="11795" width="7.140625" style="413" customWidth="1"/>
    <col min="11796" max="11796" width="6.5703125" style="413" customWidth="1"/>
    <col min="11797" max="11797" width="6.85546875" style="413" customWidth="1"/>
    <col min="11798" max="11804" width="7.85546875" style="413" customWidth="1"/>
    <col min="11805" max="12023" width="11.42578125" style="413"/>
    <col min="12024" max="12024" width="5.42578125" style="413" customWidth="1"/>
    <col min="12025" max="12025" width="45.5703125" style="413" customWidth="1"/>
    <col min="12026" max="12026" width="9.28515625" style="413" customWidth="1"/>
    <col min="12027" max="12027" width="7.85546875" style="413" customWidth="1"/>
    <col min="12028" max="12028" width="8" style="413" customWidth="1"/>
    <col min="12029" max="12030" width="6.85546875" style="413" customWidth="1"/>
    <col min="12031" max="12031" width="7.85546875" style="413" customWidth="1"/>
    <col min="12032" max="12032" width="6.85546875" style="413" customWidth="1"/>
    <col min="12033" max="12033" width="7.85546875" style="413" customWidth="1"/>
    <col min="12034" max="12034" width="7.5703125" style="413" customWidth="1"/>
    <col min="12035" max="12035" width="7.7109375" style="413" customWidth="1"/>
    <col min="12036" max="12036" width="7.85546875" style="413" customWidth="1"/>
    <col min="12037" max="12043" width="6.85546875" style="413" customWidth="1"/>
    <col min="12044" max="12044" width="9" style="413" customWidth="1"/>
    <col min="12045" max="12045" width="7.7109375" style="413" customWidth="1"/>
    <col min="12046" max="12048" width="6.85546875" style="413" customWidth="1"/>
    <col min="12049" max="12049" width="9.42578125" style="413" customWidth="1"/>
    <col min="12050" max="12051" width="7.140625" style="413" customWidth="1"/>
    <col min="12052" max="12052" width="6.5703125" style="413" customWidth="1"/>
    <col min="12053" max="12053" width="6.85546875" style="413" customWidth="1"/>
    <col min="12054" max="12060" width="7.85546875" style="413" customWidth="1"/>
    <col min="12061" max="12279" width="11.42578125" style="413"/>
    <col min="12280" max="12280" width="5.42578125" style="413" customWidth="1"/>
    <col min="12281" max="12281" width="45.5703125" style="413" customWidth="1"/>
    <col min="12282" max="12282" width="9.28515625" style="413" customWidth="1"/>
    <col min="12283" max="12283" width="7.85546875" style="413" customWidth="1"/>
    <col min="12284" max="12284" width="8" style="413" customWidth="1"/>
    <col min="12285" max="12286" width="6.85546875" style="413" customWidth="1"/>
    <col min="12287" max="12287" width="7.85546875" style="413" customWidth="1"/>
    <col min="12288" max="12288" width="6.85546875" style="413" customWidth="1"/>
    <col min="12289" max="12289" width="7.85546875" style="413" customWidth="1"/>
    <col min="12290" max="12290" width="7.5703125" style="413" customWidth="1"/>
    <col min="12291" max="12291" width="7.7109375" style="413" customWidth="1"/>
    <col min="12292" max="12292" width="7.85546875" style="413" customWidth="1"/>
    <col min="12293" max="12299" width="6.85546875" style="413" customWidth="1"/>
    <col min="12300" max="12300" width="9" style="413" customWidth="1"/>
    <col min="12301" max="12301" width="7.7109375" style="413" customWidth="1"/>
    <col min="12302" max="12304" width="6.85546875" style="413" customWidth="1"/>
    <col min="12305" max="12305" width="9.42578125" style="413" customWidth="1"/>
    <col min="12306" max="12307" width="7.140625" style="413" customWidth="1"/>
    <col min="12308" max="12308" width="6.5703125" style="413" customWidth="1"/>
    <col min="12309" max="12309" width="6.85546875" style="413" customWidth="1"/>
    <col min="12310" max="12316" width="7.85546875" style="413" customWidth="1"/>
    <col min="12317" max="12535" width="11.42578125" style="413"/>
    <col min="12536" max="12536" width="5.42578125" style="413" customWidth="1"/>
    <col min="12537" max="12537" width="45.5703125" style="413" customWidth="1"/>
    <col min="12538" max="12538" width="9.28515625" style="413" customWidth="1"/>
    <col min="12539" max="12539" width="7.85546875" style="413" customWidth="1"/>
    <col min="12540" max="12540" width="8" style="413" customWidth="1"/>
    <col min="12541" max="12542" width="6.85546875" style="413" customWidth="1"/>
    <col min="12543" max="12543" width="7.85546875" style="413" customWidth="1"/>
    <col min="12544" max="12544" width="6.85546875" style="413" customWidth="1"/>
    <col min="12545" max="12545" width="7.85546875" style="413" customWidth="1"/>
    <col min="12546" max="12546" width="7.5703125" style="413" customWidth="1"/>
    <col min="12547" max="12547" width="7.7109375" style="413" customWidth="1"/>
    <col min="12548" max="12548" width="7.85546875" style="413" customWidth="1"/>
    <col min="12549" max="12555" width="6.85546875" style="413" customWidth="1"/>
    <col min="12556" max="12556" width="9" style="413" customWidth="1"/>
    <col min="12557" max="12557" width="7.7109375" style="413" customWidth="1"/>
    <col min="12558" max="12560" width="6.85546875" style="413" customWidth="1"/>
    <col min="12561" max="12561" width="9.42578125" style="413" customWidth="1"/>
    <col min="12562" max="12563" width="7.140625" style="413" customWidth="1"/>
    <col min="12564" max="12564" width="6.5703125" style="413" customWidth="1"/>
    <col min="12565" max="12565" width="6.85546875" style="413" customWidth="1"/>
    <col min="12566" max="12572" width="7.85546875" style="413" customWidth="1"/>
    <col min="12573" max="12791" width="11.42578125" style="413"/>
    <col min="12792" max="12792" width="5.42578125" style="413" customWidth="1"/>
    <col min="12793" max="12793" width="45.5703125" style="413" customWidth="1"/>
    <col min="12794" max="12794" width="9.28515625" style="413" customWidth="1"/>
    <col min="12795" max="12795" width="7.85546875" style="413" customWidth="1"/>
    <col min="12796" max="12796" width="8" style="413" customWidth="1"/>
    <col min="12797" max="12798" width="6.85546875" style="413" customWidth="1"/>
    <col min="12799" max="12799" width="7.85546875" style="413" customWidth="1"/>
    <col min="12800" max="12800" width="6.85546875" style="413" customWidth="1"/>
    <col min="12801" max="12801" width="7.85546875" style="413" customWidth="1"/>
    <col min="12802" max="12802" width="7.5703125" style="413" customWidth="1"/>
    <col min="12803" max="12803" width="7.7109375" style="413" customWidth="1"/>
    <col min="12804" max="12804" width="7.85546875" style="413" customWidth="1"/>
    <col min="12805" max="12811" width="6.85546875" style="413" customWidth="1"/>
    <col min="12812" max="12812" width="9" style="413" customWidth="1"/>
    <col min="12813" max="12813" width="7.7109375" style="413" customWidth="1"/>
    <col min="12814" max="12816" width="6.85546875" style="413" customWidth="1"/>
    <col min="12817" max="12817" width="9.42578125" style="413" customWidth="1"/>
    <col min="12818" max="12819" width="7.140625" style="413" customWidth="1"/>
    <col min="12820" max="12820" width="6.5703125" style="413" customWidth="1"/>
    <col min="12821" max="12821" width="6.85546875" style="413" customWidth="1"/>
    <col min="12822" max="12828" width="7.85546875" style="413" customWidth="1"/>
    <col min="12829" max="13047" width="11.42578125" style="413"/>
    <col min="13048" max="13048" width="5.42578125" style="413" customWidth="1"/>
    <col min="13049" max="13049" width="45.5703125" style="413" customWidth="1"/>
    <col min="13050" max="13050" width="9.28515625" style="413" customWidth="1"/>
    <col min="13051" max="13051" width="7.85546875" style="413" customWidth="1"/>
    <col min="13052" max="13052" width="8" style="413" customWidth="1"/>
    <col min="13053" max="13054" width="6.85546875" style="413" customWidth="1"/>
    <col min="13055" max="13055" width="7.85546875" style="413" customWidth="1"/>
    <col min="13056" max="13056" width="6.85546875" style="413" customWidth="1"/>
    <col min="13057" max="13057" width="7.85546875" style="413" customWidth="1"/>
    <col min="13058" max="13058" width="7.5703125" style="413" customWidth="1"/>
    <col min="13059" max="13059" width="7.7109375" style="413" customWidth="1"/>
    <col min="13060" max="13060" width="7.85546875" style="413" customWidth="1"/>
    <col min="13061" max="13067" width="6.85546875" style="413" customWidth="1"/>
    <col min="13068" max="13068" width="9" style="413" customWidth="1"/>
    <col min="13069" max="13069" width="7.7109375" style="413" customWidth="1"/>
    <col min="13070" max="13072" width="6.85546875" style="413" customWidth="1"/>
    <col min="13073" max="13073" width="9.42578125" style="413" customWidth="1"/>
    <col min="13074" max="13075" width="7.140625" style="413" customWidth="1"/>
    <col min="13076" max="13076" width="6.5703125" style="413" customWidth="1"/>
    <col min="13077" max="13077" width="6.85546875" style="413" customWidth="1"/>
    <col min="13078" max="13084" width="7.85546875" style="413" customWidth="1"/>
    <col min="13085" max="13303" width="11.42578125" style="413"/>
    <col min="13304" max="13304" width="5.42578125" style="413" customWidth="1"/>
    <col min="13305" max="13305" width="45.5703125" style="413" customWidth="1"/>
    <col min="13306" max="13306" width="9.28515625" style="413" customWidth="1"/>
    <col min="13307" max="13307" width="7.85546875" style="413" customWidth="1"/>
    <col min="13308" max="13308" width="8" style="413" customWidth="1"/>
    <col min="13309" max="13310" width="6.85546875" style="413" customWidth="1"/>
    <col min="13311" max="13311" width="7.85546875" style="413" customWidth="1"/>
    <col min="13312" max="13312" width="6.85546875" style="413" customWidth="1"/>
    <col min="13313" max="13313" width="7.85546875" style="413" customWidth="1"/>
    <col min="13314" max="13314" width="7.5703125" style="413" customWidth="1"/>
    <col min="13315" max="13315" width="7.7109375" style="413" customWidth="1"/>
    <col min="13316" max="13316" width="7.85546875" style="413" customWidth="1"/>
    <col min="13317" max="13323" width="6.85546875" style="413" customWidth="1"/>
    <col min="13324" max="13324" width="9" style="413" customWidth="1"/>
    <col min="13325" max="13325" width="7.7109375" style="413" customWidth="1"/>
    <col min="13326" max="13328" width="6.85546875" style="413" customWidth="1"/>
    <col min="13329" max="13329" width="9.42578125" style="413" customWidth="1"/>
    <col min="13330" max="13331" width="7.140625" style="413" customWidth="1"/>
    <col min="13332" max="13332" width="6.5703125" style="413" customWidth="1"/>
    <col min="13333" max="13333" width="6.85546875" style="413" customWidth="1"/>
    <col min="13334" max="13340" width="7.85546875" style="413" customWidth="1"/>
    <col min="13341" max="13559" width="11.42578125" style="413"/>
    <col min="13560" max="13560" width="5.42578125" style="413" customWidth="1"/>
    <col min="13561" max="13561" width="45.5703125" style="413" customWidth="1"/>
    <col min="13562" max="13562" width="9.28515625" style="413" customWidth="1"/>
    <col min="13563" max="13563" width="7.85546875" style="413" customWidth="1"/>
    <col min="13564" max="13564" width="8" style="413" customWidth="1"/>
    <col min="13565" max="13566" width="6.85546875" style="413" customWidth="1"/>
    <col min="13567" max="13567" width="7.85546875" style="413" customWidth="1"/>
    <col min="13568" max="13568" width="6.85546875" style="413" customWidth="1"/>
    <col min="13569" max="13569" width="7.85546875" style="413" customWidth="1"/>
    <col min="13570" max="13570" width="7.5703125" style="413" customWidth="1"/>
    <col min="13571" max="13571" width="7.7109375" style="413" customWidth="1"/>
    <col min="13572" max="13572" width="7.85546875" style="413" customWidth="1"/>
    <col min="13573" max="13579" width="6.85546875" style="413" customWidth="1"/>
    <col min="13580" max="13580" width="9" style="413" customWidth="1"/>
    <col min="13581" max="13581" width="7.7109375" style="413" customWidth="1"/>
    <col min="13582" max="13584" width="6.85546875" style="413" customWidth="1"/>
    <col min="13585" max="13585" width="9.42578125" style="413" customWidth="1"/>
    <col min="13586" max="13587" width="7.140625" style="413" customWidth="1"/>
    <col min="13588" max="13588" width="6.5703125" style="413" customWidth="1"/>
    <col min="13589" max="13589" width="6.85546875" style="413" customWidth="1"/>
    <col min="13590" max="13596" width="7.85546875" style="413" customWidth="1"/>
    <col min="13597" max="13815" width="11.42578125" style="413"/>
    <col min="13816" max="13816" width="5.42578125" style="413" customWidth="1"/>
    <col min="13817" max="13817" width="45.5703125" style="413" customWidth="1"/>
    <col min="13818" max="13818" width="9.28515625" style="413" customWidth="1"/>
    <col min="13819" max="13819" width="7.85546875" style="413" customWidth="1"/>
    <col min="13820" max="13820" width="8" style="413" customWidth="1"/>
    <col min="13821" max="13822" width="6.85546875" style="413" customWidth="1"/>
    <col min="13823" max="13823" width="7.85546875" style="413" customWidth="1"/>
    <col min="13824" max="13824" width="6.85546875" style="413" customWidth="1"/>
    <col min="13825" max="13825" width="7.85546875" style="413" customWidth="1"/>
    <col min="13826" max="13826" width="7.5703125" style="413" customWidth="1"/>
    <col min="13827" max="13827" width="7.7109375" style="413" customWidth="1"/>
    <col min="13828" max="13828" width="7.85546875" style="413" customWidth="1"/>
    <col min="13829" max="13835" width="6.85546875" style="413" customWidth="1"/>
    <col min="13836" max="13836" width="9" style="413" customWidth="1"/>
    <col min="13837" max="13837" width="7.7109375" style="413" customWidth="1"/>
    <col min="13838" max="13840" width="6.85546875" style="413" customWidth="1"/>
    <col min="13841" max="13841" width="9.42578125" style="413" customWidth="1"/>
    <col min="13842" max="13843" width="7.140625" style="413" customWidth="1"/>
    <col min="13844" max="13844" width="6.5703125" style="413" customWidth="1"/>
    <col min="13845" max="13845" width="6.85546875" style="413" customWidth="1"/>
    <col min="13846" max="13852" width="7.85546875" style="413" customWidth="1"/>
    <col min="13853" max="14071" width="11.42578125" style="413"/>
    <col min="14072" max="14072" width="5.42578125" style="413" customWidth="1"/>
    <col min="14073" max="14073" width="45.5703125" style="413" customWidth="1"/>
    <col min="14074" max="14074" width="9.28515625" style="413" customWidth="1"/>
    <col min="14075" max="14075" width="7.85546875" style="413" customWidth="1"/>
    <col min="14076" max="14076" width="8" style="413" customWidth="1"/>
    <col min="14077" max="14078" width="6.85546875" style="413" customWidth="1"/>
    <col min="14079" max="14079" width="7.85546875" style="413" customWidth="1"/>
    <col min="14080" max="14080" width="6.85546875" style="413" customWidth="1"/>
    <col min="14081" max="14081" width="7.85546875" style="413" customWidth="1"/>
    <col min="14082" max="14082" width="7.5703125" style="413" customWidth="1"/>
    <col min="14083" max="14083" width="7.7109375" style="413" customWidth="1"/>
    <col min="14084" max="14084" width="7.85546875" style="413" customWidth="1"/>
    <col min="14085" max="14091" width="6.85546875" style="413" customWidth="1"/>
    <col min="14092" max="14092" width="9" style="413" customWidth="1"/>
    <col min="14093" max="14093" width="7.7109375" style="413" customWidth="1"/>
    <col min="14094" max="14096" width="6.85546875" style="413" customWidth="1"/>
    <col min="14097" max="14097" width="9.42578125" style="413" customWidth="1"/>
    <col min="14098" max="14099" width="7.140625" style="413" customWidth="1"/>
    <col min="14100" max="14100" width="6.5703125" style="413" customWidth="1"/>
    <col min="14101" max="14101" width="6.85546875" style="413" customWidth="1"/>
    <col min="14102" max="14108" width="7.85546875" style="413" customWidth="1"/>
    <col min="14109" max="14327" width="11.42578125" style="413"/>
    <col min="14328" max="14328" width="5.42578125" style="413" customWidth="1"/>
    <col min="14329" max="14329" width="45.5703125" style="413" customWidth="1"/>
    <col min="14330" max="14330" width="9.28515625" style="413" customWidth="1"/>
    <col min="14331" max="14331" width="7.85546875" style="413" customWidth="1"/>
    <col min="14332" max="14332" width="8" style="413" customWidth="1"/>
    <col min="14333" max="14334" width="6.85546875" style="413" customWidth="1"/>
    <col min="14335" max="14335" width="7.85546875" style="413" customWidth="1"/>
    <col min="14336" max="14336" width="6.85546875" style="413" customWidth="1"/>
    <col min="14337" max="14337" width="7.85546875" style="413" customWidth="1"/>
    <col min="14338" max="14338" width="7.5703125" style="413" customWidth="1"/>
    <col min="14339" max="14339" width="7.7109375" style="413" customWidth="1"/>
    <col min="14340" max="14340" width="7.85546875" style="413" customWidth="1"/>
    <col min="14341" max="14347" width="6.85546875" style="413" customWidth="1"/>
    <col min="14348" max="14348" width="9" style="413" customWidth="1"/>
    <col min="14349" max="14349" width="7.7109375" style="413" customWidth="1"/>
    <col min="14350" max="14352" width="6.85546875" style="413" customWidth="1"/>
    <col min="14353" max="14353" width="9.42578125" style="413" customWidth="1"/>
    <col min="14354" max="14355" width="7.140625" style="413" customWidth="1"/>
    <col min="14356" max="14356" width="6.5703125" style="413" customWidth="1"/>
    <col min="14357" max="14357" width="6.85546875" style="413" customWidth="1"/>
    <col min="14358" max="14364" width="7.85546875" style="413" customWidth="1"/>
    <col min="14365" max="14583" width="11.42578125" style="413"/>
    <col min="14584" max="14584" width="5.42578125" style="413" customWidth="1"/>
    <col min="14585" max="14585" width="45.5703125" style="413" customWidth="1"/>
    <col min="14586" max="14586" width="9.28515625" style="413" customWidth="1"/>
    <col min="14587" max="14587" width="7.85546875" style="413" customWidth="1"/>
    <col min="14588" max="14588" width="8" style="413" customWidth="1"/>
    <col min="14589" max="14590" width="6.85546875" style="413" customWidth="1"/>
    <col min="14591" max="14591" width="7.85546875" style="413" customWidth="1"/>
    <col min="14592" max="14592" width="6.85546875" style="413" customWidth="1"/>
    <col min="14593" max="14593" width="7.85546875" style="413" customWidth="1"/>
    <col min="14594" max="14594" width="7.5703125" style="413" customWidth="1"/>
    <col min="14595" max="14595" width="7.7109375" style="413" customWidth="1"/>
    <col min="14596" max="14596" width="7.85546875" style="413" customWidth="1"/>
    <col min="14597" max="14603" width="6.85546875" style="413" customWidth="1"/>
    <col min="14604" max="14604" width="9" style="413" customWidth="1"/>
    <col min="14605" max="14605" width="7.7109375" style="413" customWidth="1"/>
    <col min="14606" max="14608" width="6.85546875" style="413" customWidth="1"/>
    <col min="14609" max="14609" width="9.42578125" style="413" customWidth="1"/>
    <col min="14610" max="14611" width="7.140625" style="413" customWidth="1"/>
    <col min="14612" max="14612" width="6.5703125" style="413" customWidth="1"/>
    <col min="14613" max="14613" width="6.85546875" style="413" customWidth="1"/>
    <col min="14614" max="14620" width="7.85546875" style="413" customWidth="1"/>
    <col min="14621" max="14839" width="11.42578125" style="413"/>
    <col min="14840" max="14840" width="5.42578125" style="413" customWidth="1"/>
    <col min="14841" max="14841" width="45.5703125" style="413" customWidth="1"/>
    <col min="14842" max="14842" width="9.28515625" style="413" customWidth="1"/>
    <col min="14843" max="14843" width="7.85546875" style="413" customWidth="1"/>
    <col min="14844" max="14844" width="8" style="413" customWidth="1"/>
    <col min="14845" max="14846" width="6.85546875" style="413" customWidth="1"/>
    <col min="14847" max="14847" width="7.85546875" style="413" customWidth="1"/>
    <col min="14848" max="14848" width="6.85546875" style="413" customWidth="1"/>
    <col min="14849" max="14849" width="7.85546875" style="413" customWidth="1"/>
    <col min="14850" max="14850" width="7.5703125" style="413" customWidth="1"/>
    <col min="14851" max="14851" width="7.7109375" style="413" customWidth="1"/>
    <col min="14852" max="14852" width="7.85546875" style="413" customWidth="1"/>
    <col min="14853" max="14859" width="6.85546875" style="413" customWidth="1"/>
    <col min="14860" max="14860" width="9" style="413" customWidth="1"/>
    <col min="14861" max="14861" width="7.7109375" style="413" customWidth="1"/>
    <col min="14862" max="14864" width="6.85546875" style="413" customWidth="1"/>
    <col min="14865" max="14865" width="9.42578125" style="413" customWidth="1"/>
    <col min="14866" max="14867" width="7.140625" style="413" customWidth="1"/>
    <col min="14868" max="14868" width="6.5703125" style="413" customWidth="1"/>
    <col min="14869" max="14869" width="6.85546875" style="413" customWidth="1"/>
    <col min="14870" max="14876" width="7.85546875" style="413" customWidth="1"/>
    <col min="14877" max="15095" width="11.42578125" style="413"/>
    <col min="15096" max="15096" width="5.42578125" style="413" customWidth="1"/>
    <col min="15097" max="15097" width="45.5703125" style="413" customWidth="1"/>
    <col min="15098" max="15098" width="9.28515625" style="413" customWidth="1"/>
    <col min="15099" max="15099" width="7.85546875" style="413" customWidth="1"/>
    <col min="15100" max="15100" width="8" style="413" customWidth="1"/>
    <col min="15101" max="15102" width="6.85546875" style="413" customWidth="1"/>
    <col min="15103" max="15103" width="7.85546875" style="413" customWidth="1"/>
    <col min="15104" max="15104" width="6.85546875" style="413" customWidth="1"/>
    <col min="15105" max="15105" width="7.85546875" style="413" customWidth="1"/>
    <col min="15106" max="15106" width="7.5703125" style="413" customWidth="1"/>
    <col min="15107" max="15107" width="7.7109375" style="413" customWidth="1"/>
    <col min="15108" max="15108" width="7.85546875" style="413" customWidth="1"/>
    <col min="15109" max="15115" width="6.85546875" style="413" customWidth="1"/>
    <col min="15116" max="15116" width="9" style="413" customWidth="1"/>
    <col min="15117" max="15117" width="7.7109375" style="413" customWidth="1"/>
    <col min="15118" max="15120" width="6.85546875" style="413" customWidth="1"/>
    <col min="15121" max="15121" width="9.42578125" style="413" customWidth="1"/>
    <col min="15122" max="15123" width="7.140625" style="413" customWidth="1"/>
    <col min="15124" max="15124" width="6.5703125" style="413" customWidth="1"/>
    <col min="15125" max="15125" width="6.85546875" style="413" customWidth="1"/>
    <col min="15126" max="15132" width="7.85546875" style="413" customWidth="1"/>
    <col min="15133" max="15351" width="11.42578125" style="413"/>
    <col min="15352" max="15352" width="5.42578125" style="413" customWidth="1"/>
    <col min="15353" max="15353" width="45.5703125" style="413" customWidth="1"/>
    <col min="15354" max="15354" width="9.28515625" style="413" customWidth="1"/>
    <col min="15355" max="15355" width="7.85546875" style="413" customWidth="1"/>
    <col min="15356" max="15356" width="8" style="413" customWidth="1"/>
    <col min="15357" max="15358" width="6.85546875" style="413" customWidth="1"/>
    <col min="15359" max="15359" width="7.85546875" style="413" customWidth="1"/>
    <col min="15360" max="15360" width="6.85546875" style="413" customWidth="1"/>
    <col min="15361" max="15361" width="7.85546875" style="413" customWidth="1"/>
    <col min="15362" max="15362" width="7.5703125" style="413" customWidth="1"/>
    <col min="15363" max="15363" width="7.7109375" style="413" customWidth="1"/>
    <col min="15364" max="15364" width="7.85546875" style="413" customWidth="1"/>
    <col min="15365" max="15371" width="6.85546875" style="413" customWidth="1"/>
    <col min="15372" max="15372" width="9" style="413" customWidth="1"/>
    <col min="15373" max="15373" width="7.7109375" style="413" customWidth="1"/>
    <col min="15374" max="15376" width="6.85546875" style="413" customWidth="1"/>
    <col min="15377" max="15377" width="9.42578125" style="413" customWidth="1"/>
    <col min="15378" max="15379" width="7.140625" style="413" customWidth="1"/>
    <col min="15380" max="15380" width="6.5703125" style="413" customWidth="1"/>
    <col min="15381" max="15381" width="6.85546875" style="413" customWidth="1"/>
    <col min="15382" max="15388" width="7.85546875" style="413" customWidth="1"/>
    <col min="15389" max="15607" width="11.42578125" style="413"/>
    <col min="15608" max="15608" width="5.42578125" style="413" customWidth="1"/>
    <col min="15609" max="15609" width="45.5703125" style="413" customWidth="1"/>
    <col min="15610" max="15610" width="9.28515625" style="413" customWidth="1"/>
    <col min="15611" max="15611" width="7.85546875" style="413" customWidth="1"/>
    <col min="15612" max="15612" width="8" style="413" customWidth="1"/>
    <col min="15613" max="15614" width="6.85546875" style="413" customWidth="1"/>
    <col min="15615" max="15615" width="7.85546875" style="413" customWidth="1"/>
    <col min="15616" max="15616" width="6.85546875" style="413" customWidth="1"/>
    <col min="15617" max="15617" width="7.85546875" style="413" customWidth="1"/>
    <col min="15618" max="15618" width="7.5703125" style="413" customWidth="1"/>
    <col min="15619" max="15619" width="7.7109375" style="413" customWidth="1"/>
    <col min="15620" max="15620" width="7.85546875" style="413" customWidth="1"/>
    <col min="15621" max="15627" width="6.85546875" style="413" customWidth="1"/>
    <col min="15628" max="15628" width="9" style="413" customWidth="1"/>
    <col min="15629" max="15629" width="7.7109375" style="413" customWidth="1"/>
    <col min="15630" max="15632" width="6.85546875" style="413" customWidth="1"/>
    <col min="15633" max="15633" width="9.42578125" style="413" customWidth="1"/>
    <col min="15634" max="15635" width="7.140625" style="413" customWidth="1"/>
    <col min="15636" max="15636" width="6.5703125" style="413" customWidth="1"/>
    <col min="15637" max="15637" width="6.85546875" style="413" customWidth="1"/>
    <col min="15638" max="15644" width="7.85546875" style="413" customWidth="1"/>
    <col min="15645" max="15863" width="11.42578125" style="413"/>
    <col min="15864" max="15864" width="5.42578125" style="413" customWidth="1"/>
    <col min="15865" max="15865" width="45.5703125" style="413" customWidth="1"/>
    <col min="15866" max="15866" width="9.28515625" style="413" customWidth="1"/>
    <col min="15867" max="15867" width="7.85546875" style="413" customWidth="1"/>
    <col min="15868" max="15868" width="8" style="413" customWidth="1"/>
    <col min="15869" max="15870" width="6.85546875" style="413" customWidth="1"/>
    <col min="15871" max="15871" width="7.85546875" style="413" customWidth="1"/>
    <col min="15872" max="15872" width="6.85546875" style="413" customWidth="1"/>
    <col min="15873" max="15873" width="7.85546875" style="413" customWidth="1"/>
    <col min="15874" max="15874" width="7.5703125" style="413" customWidth="1"/>
    <col min="15875" max="15875" width="7.7109375" style="413" customWidth="1"/>
    <col min="15876" max="15876" width="7.85546875" style="413" customWidth="1"/>
    <col min="15877" max="15883" width="6.85546875" style="413" customWidth="1"/>
    <col min="15884" max="15884" width="9" style="413" customWidth="1"/>
    <col min="15885" max="15885" width="7.7109375" style="413" customWidth="1"/>
    <col min="15886" max="15888" width="6.85546875" style="413" customWidth="1"/>
    <col min="15889" max="15889" width="9.42578125" style="413" customWidth="1"/>
    <col min="15890" max="15891" width="7.140625" style="413" customWidth="1"/>
    <col min="15892" max="15892" width="6.5703125" style="413" customWidth="1"/>
    <col min="15893" max="15893" width="6.85546875" style="413" customWidth="1"/>
    <col min="15894" max="15900" width="7.85546875" style="413" customWidth="1"/>
    <col min="15901" max="16119" width="11.42578125" style="413"/>
    <col min="16120" max="16120" width="5.42578125" style="413" customWidth="1"/>
    <col min="16121" max="16121" width="45.5703125" style="413" customWidth="1"/>
    <col min="16122" max="16122" width="9.28515625" style="413" customWidth="1"/>
    <col min="16123" max="16123" width="7.85546875" style="413" customWidth="1"/>
    <col min="16124" max="16124" width="8" style="413" customWidth="1"/>
    <col min="16125" max="16126" width="6.85546875" style="413" customWidth="1"/>
    <col min="16127" max="16127" width="7.85546875" style="413" customWidth="1"/>
    <col min="16128" max="16128" width="6.85546875" style="413" customWidth="1"/>
    <col min="16129" max="16129" width="7.85546875" style="413" customWidth="1"/>
    <col min="16130" max="16130" width="7.5703125" style="413" customWidth="1"/>
    <col min="16131" max="16131" width="7.7109375" style="413" customWidth="1"/>
    <col min="16132" max="16132" width="7.85546875" style="413" customWidth="1"/>
    <col min="16133" max="16139" width="6.85546875" style="413" customWidth="1"/>
    <col min="16140" max="16140" width="9" style="413" customWidth="1"/>
    <col min="16141" max="16141" width="7.7109375" style="413" customWidth="1"/>
    <col min="16142" max="16144" width="6.85546875" style="413" customWidth="1"/>
    <col min="16145" max="16145" width="9.42578125" style="413" customWidth="1"/>
    <col min="16146" max="16147" width="7.140625" style="413" customWidth="1"/>
    <col min="16148" max="16148" width="6.5703125" style="413" customWidth="1"/>
    <col min="16149" max="16149" width="6.85546875" style="413" customWidth="1"/>
    <col min="16150" max="16156" width="7.85546875" style="413" customWidth="1"/>
    <col min="16157" max="16384" width="11.42578125" style="413"/>
  </cols>
  <sheetData>
    <row r="1" spans="1:29" s="404" customFormat="1" ht="21.75" customHeight="1">
      <c r="B1" s="405"/>
      <c r="C1" s="405"/>
      <c r="D1" s="405"/>
      <c r="E1" s="405"/>
      <c r="F1" s="405"/>
      <c r="G1" s="405"/>
      <c r="H1" s="405"/>
      <c r="I1" s="405"/>
      <c r="J1" s="405"/>
      <c r="K1" s="405"/>
      <c r="L1" s="405"/>
      <c r="M1" s="405"/>
      <c r="N1" s="405"/>
      <c r="O1" s="992" t="s">
        <v>1393</v>
      </c>
      <c r="P1" s="992"/>
      <c r="Q1" s="992"/>
      <c r="R1" s="406"/>
      <c r="S1" s="407"/>
      <c r="T1" s="408"/>
      <c r="U1" s="409"/>
    </row>
    <row r="2" spans="1:29" ht="21" customHeight="1">
      <c r="A2" s="999" t="s">
        <v>1392</v>
      </c>
      <c r="B2" s="999"/>
      <c r="C2" s="999"/>
      <c r="D2" s="999"/>
      <c r="E2" s="999"/>
      <c r="F2" s="999"/>
      <c r="G2" s="999"/>
      <c r="H2" s="999"/>
      <c r="I2" s="999"/>
      <c r="J2" s="999"/>
      <c r="K2" s="999"/>
      <c r="L2" s="999"/>
      <c r="M2" s="999"/>
      <c r="N2" s="999"/>
      <c r="O2" s="999"/>
      <c r="P2" s="999"/>
      <c r="Q2" s="999"/>
      <c r="R2" s="410"/>
      <c r="S2" s="407"/>
    </row>
    <row r="3" spans="1:29" s="417" customFormat="1" ht="21" customHeight="1">
      <c r="A3" s="1000" t="s">
        <v>920</v>
      </c>
      <c r="B3" s="1000"/>
      <c r="C3" s="1000"/>
      <c r="D3" s="1000"/>
      <c r="E3" s="1000"/>
      <c r="F3" s="1000"/>
      <c r="G3" s="1000"/>
      <c r="H3" s="1000"/>
      <c r="I3" s="1000"/>
      <c r="J3" s="1000"/>
      <c r="K3" s="1000"/>
      <c r="L3" s="1000"/>
      <c r="M3" s="1000"/>
      <c r="N3" s="1000"/>
      <c r="O3" s="1000"/>
      <c r="P3" s="1000"/>
      <c r="Q3" s="1000"/>
      <c r="R3" s="414"/>
      <c r="S3" s="415"/>
      <c r="T3" s="411"/>
      <c r="U3" s="416"/>
    </row>
    <row r="4" spans="1:29" s="417" customFormat="1" ht="21" customHeight="1">
      <c r="A4" s="418"/>
      <c r="B4" s="418"/>
      <c r="C4" s="418"/>
      <c r="D4" s="418"/>
      <c r="E4" s="418"/>
      <c r="F4" s="418"/>
      <c r="G4" s="418"/>
      <c r="H4" s="418"/>
      <c r="I4" s="418"/>
      <c r="J4" s="418"/>
      <c r="K4" s="418"/>
      <c r="L4" s="418"/>
      <c r="M4" s="418"/>
      <c r="N4" s="418"/>
      <c r="O4" s="1001" t="s">
        <v>921</v>
      </c>
      <c r="P4" s="1001"/>
      <c r="Q4" s="1001"/>
      <c r="R4" s="419"/>
      <c r="S4" s="420"/>
      <c r="T4" s="411"/>
      <c r="U4" s="416"/>
    </row>
    <row r="5" spans="1:29" s="421" customFormat="1" ht="36.75" customHeight="1">
      <c r="A5" s="998" t="s">
        <v>0</v>
      </c>
      <c r="B5" s="998" t="s">
        <v>1227</v>
      </c>
      <c r="C5" s="1002" t="s">
        <v>1228</v>
      </c>
      <c r="D5" s="1003"/>
      <c r="E5" s="1003"/>
      <c r="F5" s="1003"/>
      <c r="G5" s="1004"/>
      <c r="H5" s="998" t="s">
        <v>1229</v>
      </c>
      <c r="I5" s="998"/>
      <c r="J5" s="998"/>
      <c r="K5" s="998" t="s">
        <v>1230</v>
      </c>
      <c r="L5" s="998"/>
      <c r="M5" s="998"/>
      <c r="N5" s="998" t="s">
        <v>1231</v>
      </c>
      <c r="O5" s="998"/>
      <c r="P5" s="998"/>
      <c r="Q5" s="998" t="s">
        <v>7</v>
      </c>
      <c r="R5" s="996" t="s">
        <v>1232</v>
      </c>
      <c r="S5" s="997"/>
      <c r="T5" s="997"/>
      <c r="U5" s="997"/>
    </row>
    <row r="6" spans="1:29" s="422" customFormat="1" ht="29.25" customHeight="1">
      <c r="A6" s="998"/>
      <c r="B6" s="998"/>
      <c r="C6" s="1002" t="s">
        <v>1233</v>
      </c>
      <c r="D6" s="1003"/>
      <c r="E6" s="1004"/>
      <c r="F6" s="1002" t="s">
        <v>807</v>
      </c>
      <c r="G6" s="1004"/>
      <c r="H6" s="998" t="s">
        <v>930</v>
      </c>
      <c r="I6" s="998" t="s">
        <v>11</v>
      </c>
      <c r="J6" s="998"/>
      <c r="K6" s="998" t="s">
        <v>930</v>
      </c>
      <c r="L6" s="998"/>
      <c r="M6" s="998"/>
      <c r="N6" s="998" t="s">
        <v>930</v>
      </c>
      <c r="O6" s="998"/>
      <c r="P6" s="998"/>
      <c r="Q6" s="998"/>
      <c r="R6" s="996"/>
      <c r="S6" s="997"/>
      <c r="T6" s="997"/>
      <c r="U6" s="997"/>
    </row>
    <row r="7" spans="1:29" s="422" customFormat="1" ht="21" customHeight="1">
      <c r="A7" s="998"/>
      <c r="B7" s="998"/>
      <c r="C7" s="993" t="s">
        <v>930</v>
      </c>
      <c r="D7" s="993" t="s">
        <v>12</v>
      </c>
      <c r="E7" s="993" t="s">
        <v>13</v>
      </c>
      <c r="F7" s="993" t="s">
        <v>930</v>
      </c>
      <c r="G7" s="993" t="s">
        <v>12</v>
      </c>
      <c r="H7" s="998"/>
      <c r="I7" s="993" t="s">
        <v>12</v>
      </c>
      <c r="J7" s="993" t="s">
        <v>13</v>
      </c>
      <c r="K7" s="998"/>
      <c r="L7" s="993" t="s">
        <v>12</v>
      </c>
      <c r="M7" s="993" t="s">
        <v>13</v>
      </c>
      <c r="N7" s="998"/>
      <c r="O7" s="993" t="s">
        <v>12</v>
      </c>
      <c r="P7" s="993" t="s">
        <v>13</v>
      </c>
      <c r="Q7" s="998"/>
      <c r="R7" s="1005" t="s">
        <v>1234</v>
      </c>
      <c r="S7" s="1006"/>
      <c r="T7" s="995" t="s">
        <v>1235</v>
      </c>
      <c r="U7" s="995"/>
    </row>
    <row r="8" spans="1:29" s="422" customFormat="1" ht="21" customHeight="1">
      <c r="A8" s="998"/>
      <c r="B8" s="998"/>
      <c r="C8" s="994"/>
      <c r="D8" s="994"/>
      <c r="E8" s="994"/>
      <c r="F8" s="994"/>
      <c r="G8" s="994"/>
      <c r="H8" s="998"/>
      <c r="I8" s="994"/>
      <c r="J8" s="994"/>
      <c r="K8" s="998"/>
      <c r="L8" s="994"/>
      <c r="M8" s="994"/>
      <c r="N8" s="998"/>
      <c r="O8" s="994"/>
      <c r="P8" s="994"/>
      <c r="Q8" s="998"/>
      <c r="R8" s="1005"/>
      <c r="S8" s="1006"/>
      <c r="T8" s="995"/>
      <c r="U8" s="995"/>
    </row>
    <row r="9" spans="1:29" s="428" customFormat="1" ht="23.25" customHeight="1">
      <c r="A9" s="423">
        <v>1</v>
      </c>
      <c r="B9" s="423">
        <v>2</v>
      </c>
      <c r="C9" s="423">
        <v>3</v>
      </c>
      <c r="D9" s="423">
        <v>5</v>
      </c>
      <c r="E9" s="423">
        <v>7</v>
      </c>
      <c r="F9" s="423">
        <v>8</v>
      </c>
      <c r="G9" s="423">
        <v>10</v>
      </c>
      <c r="H9" s="423">
        <v>11</v>
      </c>
      <c r="I9" s="423">
        <v>13</v>
      </c>
      <c r="J9" s="423">
        <v>15</v>
      </c>
      <c r="K9" s="423">
        <v>16</v>
      </c>
      <c r="L9" s="423">
        <v>18</v>
      </c>
      <c r="M9" s="423">
        <v>20</v>
      </c>
      <c r="N9" s="423">
        <v>21</v>
      </c>
      <c r="O9" s="423">
        <v>23</v>
      </c>
      <c r="P9" s="423">
        <v>25</v>
      </c>
      <c r="Q9" s="423">
        <v>26</v>
      </c>
      <c r="R9" s="424"/>
      <c r="S9" s="425"/>
      <c r="T9" s="426"/>
      <c r="U9" s="427"/>
    </row>
    <row r="10" spans="1:29" s="422" customFormat="1" ht="24" customHeight="1">
      <c r="A10" s="429"/>
      <c r="B10" s="430" t="s">
        <v>936</v>
      </c>
      <c r="C10" s="431">
        <f t="shared" ref="C10:P10" si="0">C11+C281+C410</f>
        <v>606226</v>
      </c>
      <c r="D10" s="431">
        <f t="shared" si="0"/>
        <v>606226</v>
      </c>
      <c r="E10" s="431">
        <f t="shared" si="0"/>
        <v>0</v>
      </c>
      <c r="F10" s="431">
        <f t="shared" si="0"/>
        <v>224375</v>
      </c>
      <c r="G10" s="431">
        <f t="shared" si="0"/>
        <v>224375</v>
      </c>
      <c r="H10" s="431">
        <f t="shared" si="0"/>
        <v>248650.92539999998</v>
      </c>
      <c r="I10" s="431">
        <f t="shared" si="0"/>
        <v>248650.92539999998</v>
      </c>
      <c r="J10" s="431">
        <f t="shared" si="0"/>
        <v>0</v>
      </c>
      <c r="K10" s="431">
        <f t="shared" si="0"/>
        <v>4140</v>
      </c>
      <c r="L10" s="431">
        <f t="shared" si="0"/>
        <v>4140</v>
      </c>
      <c r="M10" s="431">
        <f t="shared" si="0"/>
        <v>0</v>
      </c>
      <c r="N10" s="431">
        <f t="shared" si="0"/>
        <v>4648.26</v>
      </c>
      <c r="O10" s="431">
        <f t="shared" si="0"/>
        <v>4648.26</v>
      </c>
      <c r="P10" s="431">
        <f t="shared" si="0"/>
        <v>0</v>
      </c>
      <c r="Q10" s="432"/>
      <c r="R10" s="433" t="s">
        <v>895</v>
      </c>
      <c r="S10" s="434" t="s">
        <v>895</v>
      </c>
      <c r="T10" s="426"/>
      <c r="U10" s="427"/>
      <c r="V10" s="435"/>
      <c r="W10" s="436"/>
    </row>
    <row r="11" spans="1:29" s="445" customFormat="1" ht="38.25">
      <c r="A11" s="437" t="s">
        <v>16</v>
      </c>
      <c r="B11" s="430" t="s">
        <v>1073</v>
      </c>
      <c r="C11" s="438">
        <f t="shared" ref="C11:P11" si="1">C12+C31+C40+C86+C100+C156+C169+C181+C194+C224</f>
        <v>375136</v>
      </c>
      <c r="D11" s="438">
        <f t="shared" si="1"/>
        <v>375136</v>
      </c>
      <c r="E11" s="438">
        <f t="shared" si="1"/>
        <v>0</v>
      </c>
      <c r="F11" s="438">
        <f t="shared" si="1"/>
        <v>224375</v>
      </c>
      <c r="G11" s="438">
        <f t="shared" si="1"/>
        <v>224375</v>
      </c>
      <c r="H11" s="438">
        <f t="shared" si="1"/>
        <v>180384.35359999997</v>
      </c>
      <c r="I11" s="438">
        <f t="shared" si="1"/>
        <v>180384.35359999997</v>
      </c>
      <c r="J11" s="438">
        <f t="shared" si="1"/>
        <v>0</v>
      </c>
      <c r="K11" s="438">
        <f t="shared" si="1"/>
        <v>2853</v>
      </c>
      <c r="L11" s="438">
        <f t="shared" si="1"/>
        <v>2853</v>
      </c>
      <c r="M11" s="438">
        <f t="shared" si="1"/>
        <v>0</v>
      </c>
      <c r="N11" s="438">
        <f t="shared" si="1"/>
        <v>4219.26</v>
      </c>
      <c r="O11" s="438">
        <f t="shared" si="1"/>
        <v>4219.26</v>
      </c>
      <c r="P11" s="438">
        <f t="shared" si="1"/>
        <v>0</v>
      </c>
      <c r="Q11" s="439"/>
      <c r="R11" s="440" t="s">
        <v>894</v>
      </c>
      <c r="S11" s="441" t="s">
        <v>895</v>
      </c>
      <c r="T11" s="442"/>
      <c r="U11" s="443"/>
      <c r="V11" s="444"/>
    </row>
    <row r="12" spans="1:29" s="447" customFormat="1" ht="25.5">
      <c r="A12" s="439" t="s">
        <v>37</v>
      </c>
      <c r="B12" s="430" t="s">
        <v>1236</v>
      </c>
      <c r="C12" s="438">
        <f>C13+C22</f>
        <v>12479</v>
      </c>
      <c r="D12" s="438">
        <f t="shared" ref="D12:P12" si="2">D13+D22</f>
        <v>12479</v>
      </c>
      <c r="E12" s="438">
        <f t="shared" si="2"/>
        <v>0</v>
      </c>
      <c r="F12" s="438">
        <f t="shared" si="2"/>
        <v>0</v>
      </c>
      <c r="G12" s="438">
        <f t="shared" si="2"/>
        <v>0</v>
      </c>
      <c r="H12" s="438">
        <f t="shared" si="2"/>
        <v>140.27000000000001</v>
      </c>
      <c r="I12" s="438">
        <f t="shared" si="2"/>
        <v>140.27000000000001</v>
      </c>
      <c r="J12" s="438">
        <f t="shared" si="2"/>
        <v>0</v>
      </c>
      <c r="K12" s="438">
        <f t="shared" si="2"/>
        <v>0</v>
      </c>
      <c r="L12" s="438">
        <f t="shared" si="2"/>
        <v>0</v>
      </c>
      <c r="M12" s="438">
        <f t="shared" si="2"/>
        <v>0</v>
      </c>
      <c r="N12" s="438">
        <f t="shared" si="2"/>
        <v>0</v>
      </c>
      <c r="O12" s="438">
        <f t="shared" si="2"/>
        <v>0</v>
      </c>
      <c r="P12" s="438">
        <f t="shared" si="2"/>
        <v>0</v>
      </c>
      <c r="Q12" s="439"/>
      <c r="R12" s="440" t="s">
        <v>894</v>
      </c>
      <c r="S12" s="441" t="s">
        <v>895</v>
      </c>
      <c r="T12" s="442"/>
      <c r="U12" s="446"/>
    </row>
    <row r="13" spans="1:29" s="457" customFormat="1" ht="18" customHeight="1">
      <c r="A13" s="448">
        <v>1</v>
      </c>
      <c r="B13" s="449" t="s">
        <v>1388</v>
      </c>
      <c r="C13" s="450">
        <f t="shared" ref="C13:P13" si="3">SUBTOTAL(9,C14:C21)</f>
        <v>6800</v>
      </c>
      <c r="D13" s="450">
        <f t="shared" si="3"/>
        <v>6800</v>
      </c>
      <c r="E13" s="450">
        <f t="shared" si="3"/>
        <v>0</v>
      </c>
      <c r="F13" s="450">
        <f t="shared" si="3"/>
        <v>0</v>
      </c>
      <c r="G13" s="450">
        <f t="shared" si="3"/>
        <v>0</v>
      </c>
      <c r="H13" s="450">
        <f t="shared" si="3"/>
        <v>2.7040000000000002</v>
      </c>
      <c r="I13" s="450">
        <f t="shared" si="3"/>
        <v>2.7040000000000002</v>
      </c>
      <c r="J13" s="450">
        <f t="shared" si="3"/>
        <v>0</v>
      </c>
      <c r="K13" s="450">
        <f t="shared" si="3"/>
        <v>0</v>
      </c>
      <c r="L13" s="450">
        <f t="shared" si="3"/>
        <v>0</v>
      </c>
      <c r="M13" s="450">
        <f t="shared" si="3"/>
        <v>0</v>
      </c>
      <c r="N13" s="450">
        <f t="shared" si="3"/>
        <v>0</v>
      </c>
      <c r="O13" s="450">
        <f t="shared" si="3"/>
        <v>0</v>
      </c>
      <c r="P13" s="450">
        <f t="shared" si="3"/>
        <v>0</v>
      </c>
      <c r="Q13" s="451"/>
      <c r="R13" s="440" t="s">
        <v>894</v>
      </c>
      <c r="S13" s="441" t="s">
        <v>895</v>
      </c>
      <c r="T13" s="442"/>
      <c r="U13" s="427"/>
    </row>
    <row r="14" spans="1:29" s="457" customFormat="1" ht="18" customHeight="1">
      <c r="A14" s="452" t="s">
        <v>942</v>
      </c>
      <c r="B14" s="453" t="s">
        <v>38</v>
      </c>
      <c r="C14" s="454">
        <f t="shared" ref="C14:C21" si="4">SUM(D14:E14)</f>
        <v>0</v>
      </c>
      <c r="D14" s="454"/>
      <c r="E14" s="454"/>
      <c r="F14" s="454">
        <f t="shared" ref="F14:F21" si="5">SUM(G14:G14)</f>
        <v>0</v>
      </c>
      <c r="G14" s="454"/>
      <c r="H14" s="454">
        <f t="shared" ref="H14:H21" si="6">SUM(I14:J14)</f>
        <v>0</v>
      </c>
      <c r="I14" s="454"/>
      <c r="J14" s="454"/>
      <c r="K14" s="454">
        <f t="shared" ref="K14:K21" si="7">SUM(L14:M14)</f>
        <v>0</v>
      </c>
      <c r="L14" s="454"/>
      <c r="M14" s="454"/>
      <c r="N14" s="454">
        <f t="shared" ref="N14:N21" si="8">SUM(O14:P14)</f>
        <v>0</v>
      </c>
      <c r="O14" s="454"/>
      <c r="P14" s="454"/>
      <c r="Q14" s="455"/>
      <c r="R14" s="440" t="s">
        <v>894</v>
      </c>
      <c r="S14" s="456" t="s">
        <v>1237</v>
      </c>
      <c r="T14" s="442"/>
      <c r="U14" s="427"/>
    </row>
    <row r="15" spans="1:29" s="457" customFormat="1" ht="18" customHeight="1">
      <c r="A15" s="452" t="s">
        <v>942</v>
      </c>
      <c r="B15" s="453" t="s">
        <v>68</v>
      </c>
      <c r="C15" s="454">
        <f t="shared" si="4"/>
        <v>550</v>
      </c>
      <c r="D15" s="454">
        <v>550</v>
      </c>
      <c r="E15" s="454"/>
      <c r="F15" s="454">
        <f t="shared" si="5"/>
        <v>0</v>
      </c>
      <c r="G15" s="454"/>
      <c r="H15" s="454">
        <f t="shared" si="6"/>
        <v>0</v>
      </c>
      <c r="I15" s="454"/>
      <c r="J15" s="454"/>
      <c r="K15" s="454">
        <f t="shared" si="7"/>
        <v>0</v>
      </c>
      <c r="L15" s="454"/>
      <c r="M15" s="454"/>
      <c r="N15" s="454">
        <f t="shared" si="8"/>
        <v>0</v>
      </c>
      <c r="O15" s="454"/>
      <c r="P15" s="454"/>
      <c r="Q15" s="455"/>
      <c r="R15" s="440" t="s">
        <v>894</v>
      </c>
      <c r="S15" s="456" t="s">
        <v>1238</v>
      </c>
      <c r="T15" s="442"/>
      <c r="U15" s="427"/>
      <c r="X15" s="684">
        <f>+D15+D24+D33+D43+D57+D66+D78+D92+D106+D120+D132+D146+D161+D174+D187+D201+D216+D231+D246+D259+D274</f>
        <v>17161</v>
      </c>
      <c r="Z15" s="684">
        <f t="shared" ref="Z15:AA15" si="9">+F15+F24+F33+F43+F57+F66+F78+F92+F106+F120+F132+F146+F161+F174+F187+F201+F216+F231+F246+F259+F274</f>
        <v>0</v>
      </c>
      <c r="AA15" s="684">
        <f t="shared" si="9"/>
        <v>0</v>
      </c>
      <c r="AB15" s="684"/>
      <c r="AC15" s="684">
        <f>+I15+I24+I33+I43+I57+I66+I78+I92+I106+I120+I132+I146+I161+I174+I187+I201+I216+I231+I246+I259+I274</f>
        <v>7050</v>
      </c>
    </row>
    <row r="16" spans="1:29" s="457" customFormat="1" ht="18" customHeight="1">
      <c r="A16" s="452" t="s">
        <v>942</v>
      </c>
      <c r="B16" s="453" t="s">
        <v>77</v>
      </c>
      <c r="C16" s="454">
        <f t="shared" si="4"/>
        <v>210</v>
      </c>
      <c r="D16" s="454">
        <v>210</v>
      </c>
      <c r="E16" s="454"/>
      <c r="F16" s="454">
        <f t="shared" si="5"/>
        <v>0</v>
      </c>
      <c r="G16" s="454"/>
      <c r="H16" s="454">
        <f t="shared" si="6"/>
        <v>2.7040000000000002</v>
      </c>
      <c r="I16" s="454">
        <v>2.7040000000000002</v>
      </c>
      <c r="J16" s="454"/>
      <c r="K16" s="454">
        <f t="shared" si="7"/>
        <v>0</v>
      </c>
      <c r="L16" s="454"/>
      <c r="M16" s="454"/>
      <c r="N16" s="454">
        <f t="shared" si="8"/>
        <v>0</v>
      </c>
      <c r="O16" s="454"/>
      <c r="P16" s="454"/>
      <c r="Q16" s="455"/>
      <c r="R16" s="440" t="s">
        <v>894</v>
      </c>
      <c r="S16" s="456" t="s">
        <v>1239</v>
      </c>
      <c r="T16" s="442"/>
      <c r="U16" s="427"/>
    </row>
    <row r="17" spans="1:21" s="457" customFormat="1" ht="18" customHeight="1">
      <c r="A17" s="452" t="s">
        <v>942</v>
      </c>
      <c r="B17" s="453" t="s">
        <v>152</v>
      </c>
      <c r="C17" s="454">
        <f t="shared" si="4"/>
        <v>150</v>
      </c>
      <c r="D17" s="454">
        <v>150</v>
      </c>
      <c r="E17" s="454"/>
      <c r="F17" s="454">
        <f t="shared" si="5"/>
        <v>0</v>
      </c>
      <c r="G17" s="454"/>
      <c r="H17" s="454">
        <f t="shared" si="6"/>
        <v>0</v>
      </c>
      <c r="I17" s="454"/>
      <c r="J17" s="454"/>
      <c r="K17" s="454">
        <f t="shared" si="7"/>
        <v>0</v>
      </c>
      <c r="L17" s="454"/>
      <c r="M17" s="454"/>
      <c r="N17" s="454">
        <f t="shared" si="8"/>
        <v>0</v>
      </c>
      <c r="O17" s="454"/>
      <c r="P17" s="454"/>
      <c r="Q17" s="455"/>
      <c r="R17" s="440" t="s">
        <v>894</v>
      </c>
      <c r="S17" s="456" t="s">
        <v>898</v>
      </c>
      <c r="T17" s="442"/>
      <c r="U17" s="427"/>
    </row>
    <row r="18" spans="1:21" s="457" customFormat="1" ht="18" customHeight="1">
      <c r="A18" s="452" t="s">
        <v>942</v>
      </c>
      <c r="B18" s="453" t="s">
        <v>204</v>
      </c>
      <c r="C18" s="454">
        <f t="shared" si="4"/>
        <v>210</v>
      </c>
      <c r="D18" s="454">
        <v>210</v>
      </c>
      <c r="E18" s="454"/>
      <c r="F18" s="454">
        <f t="shared" si="5"/>
        <v>0</v>
      </c>
      <c r="G18" s="454"/>
      <c r="H18" s="454">
        <f t="shared" si="6"/>
        <v>0</v>
      </c>
      <c r="I18" s="454"/>
      <c r="J18" s="454"/>
      <c r="K18" s="454">
        <f t="shared" si="7"/>
        <v>0</v>
      </c>
      <c r="L18" s="454"/>
      <c r="M18" s="454"/>
      <c r="N18" s="454">
        <f t="shared" si="8"/>
        <v>0</v>
      </c>
      <c r="O18" s="454"/>
      <c r="P18" s="454"/>
      <c r="Q18" s="455"/>
      <c r="R18" s="440" t="s">
        <v>894</v>
      </c>
      <c r="S18" s="456" t="s">
        <v>899</v>
      </c>
      <c r="T18" s="442"/>
      <c r="U18" s="427"/>
    </row>
    <row r="19" spans="1:21" s="457" customFormat="1" ht="18" customHeight="1">
      <c r="A19" s="452" t="s">
        <v>942</v>
      </c>
      <c r="B19" s="453" t="s">
        <v>217</v>
      </c>
      <c r="C19" s="454">
        <f t="shared" si="4"/>
        <v>5390</v>
      </c>
      <c r="D19" s="454">
        <v>5390</v>
      </c>
      <c r="E19" s="454"/>
      <c r="F19" s="454">
        <f t="shared" si="5"/>
        <v>0</v>
      </c>
      <c r="G19" s="454"/>
      <c r="H19" s="454">
        <f t="shared" si="6"/>
        <v>0</v>
      </c>
      <c r="I19" s="454"/>
      <c r="J19" s="454"/>
      <c r="K19" s="454">
        <f t="shared" si="7"/>
        <v>0</v>
      </c>
      <c r="L19" s="454"/>
      <c r="M19" s="454"/>
      <c r="N19" s="454">
        <f t="shared" si="8"/>
        <v>0</v>
      </c>
      <c r="O19" s="454"/>
      <c r="P19" s="454"/>
      <c r="Q19" s="455"/>
      <c r="R19" s="440" t="s">
        <v>894</v>
      </c>
      <c r="S19" s="456" t="s">
        <v>900</v>
      </c>
      <c r="T19" s="442"/>
      <c r="U19" s="427"/>
    </row>
    <row r="20" spans="1:21" s="457" customFormat="1" ht="18" customHeight="1">
      <c r="A20" s="452" t="s">
        <v>942</v>
      </c>
      <c r="B20" s="453" t="s">
        <v>247</v>
      </c>
      <c r="C20" s="454">
        <f t="shared" si="4"/>
        <v>0</v>
      </c>
      <c r="D20" s="454"/>
      <c r="E20" s="454"/>
      <c r="F20" s="454">
        <f t="shared" si="5"/>
        <v>0</v>
      </c>
      <c r="G20" s="454"/>
      <c r="H20" s="454">
        <f t="shared" si="6"/>
        <v>0</v>
      </c>
      <c r="I20" s="454"/>
      <c r="J20" s="454"/>
      <c r="K20" s="454">
        <f t="shared" si="7"/>
        <v>0</v>
      </c>
      <c r="L20" s="454"/>
      <c r="M20" s="454"/>
      <c r="N20" s="454">
        <f t="shared" si="8"/>
        <v>0</v>
      </c>
      <c r="O20" s="454"/>
      <c r="P20" s="454"/>
      <c r="Q20" s="455"/>
      <c r="R20" s="440" t="s">
        <v>894</v>
      </c>
      <c r="S20" s="456" t="s">
        <v>901</v>
      </c>
      <c r="T20" s="442"/>
      <c r="U20" s="427"/>
    </row>
    <row r="21" spans="1:21" s="457" customFormat="1" ht="18" customHeight="1">
      <c r="A21" s="452" t="s">
        <v>942</v>
      </c>
      <c r="B21" s="453" t="s">
        <v>258</v>
      </c>
      <c r="C21" s="454">
        <f t="shared" si="4"/>
        <v>290</v>
      </c>
      <c r="D21" s="454">
        <v>290</v>
      </c>
      <c r="E21" s="454"/>
      <c r="F21" s="454">
        <f t="shared" si="5"/>
        <v>0</v>
      </c>
      <c r="G21" s="454"/>
      <c r="H21" s="454">
        <f t="shared" si="6"/>
        <v>0</v>
      </c>
      <c r="I21" s="458"/>
      <c r="J21" s="454"/>
      <c r="K21" s="454">
        <f t="shared" si="7"/>
        <v>0</v>
      </c>
      <c r="L21" s="454"/>
      <c r="M21" s="454"/>
      <c r="N21" s="454">
        <f t="shared" si="8"/>
        <v>0</v>
      </c>
      <c r="O21" s="454"/>
      <c r="P21" s="454"/>
      <c r="Q21" s="455"/>
      <c r="R21" s="440" t="s">
        <v>894</v>
      </c>
      <c r="S21" s="456" t="s">
        <v>902</v>
      </c>
      <c r="T21" s="442"/>
      <c r="U21" s="427"/>
    </row>
    <row r="22" spans="1:21" s="445" customFormat="1" ht="18" customHeight="1">
      <c r="A22" s="448">
        <v>2</v>
      </c>
      <c r="B22" s="449" t="s">
        <v>1389</v>
      </c>
      <c r="C22" s="450">
        <f>SUBTOTAL(9,C23:C30)</f>
        <v>5679</v>
      </c>
      <c r="D22" s="450">
        <f t="shared" ref="D22:P22" si="10">SUBTOTAL(9,D23:D30)</f>
        <v>5679</v>
      </c>
      <c r="E22" s="450">
        <f t="shared" si="10"/>
        <v>0</v>
      </c>
      <c r="F22" s="450">
        <f t="shared" si="10"/>
        <v>0</v>
      </c>
      <c r="G22" s="450">
        <f t="shared" si="10"/>
        <v>0</v>
      </c>
      <c r="H22" s="450">
        <f t="shared" si="10"/>
        <v>137.566</v>
      </c>
      <c r="I22" s="450">
        <f t="shared" si="10"/>
        <v>137.566</v>
      </c>
      <c r="J22" s="450">
        <f t="shared" si="10"/>
        <v>0</v>
      </c>
      <c r="K22" s="450">
        <f t="shared" si="10"/>
        <v>0</v>
      </c>
      <c r="L22" s="450">
        <f t="shared" si="10"/>
        <v>0</v>
      </c>
      <c r="M22" s="450">
        <f t="shared" si="10"/>
        <v>0</v>
      </c>
      <c r="N22" s="450">
        <f t="shared" si="10"/>
        <v>0</v>
      </c>
      <c r="O22" s="450">
        <f t="shared" si="10"/>
        <v>0</v>
      </c>
      <c r="P22" s="450">
        <f t="shared" si="10"/>
        <v>0</v>
      </c>
      <c r="Q22" s="451"/>
      <c r="R22" s="440" t="s">
        <v>894</v>
      </c>
      <c r="S22" s="441" t="s">
        <v>895</v>
      </c>
      <c r="T22" s="442"/>
      <c r="U22" s="446"/>
    </row>
    <row r="23" spans="1:21" s="447" customFormat="1" ht="18" customHeight="1">
      <c r="A23" s="452" t="s">
        <v>942</v>
      </c>
      <c r="B23" s="453" t="s">
        <v>38</v>
      </c>
      <c r="C23" s="454">
        <f t="shared" ref="C23:C30" si="11">SUM(D23:E23)</f>
        <v>0</v>
      </c>
      <c r="D23" s="454"/>
      <c r="E23" s="454"/>
      <c r="F23" s="454">
        <f t="shared" ref="F23:F30" si="12">SUM(G23:G23)</f>
        <v>0</v>
      </c>
      <c r="G23" s="454"/>
      <c r="H23" s="454">
        <f t="shared" ref="H23:H30" si="13">SUM(I23:J23)</f>
        <v>0</v>
      </c>
      <c r="I23" s="454"/>
      <c r="J23" s="454"/>
      <c r="K23" s="454">
        <f t="shared" ref="K23:K30" si="14">SUM(L23:M23)</f>
        <v>0</v>
      </c>
      <c r="L23" s="454"/>
      <c r="M23" s="454"/>
      <c r="N23" s="454">
        <f t="shared" ref="N23:N30" si="15">SUM(O23:P23)</f>
        <v>0</v>
      </c>
      <c r="O23" s="454"/>
      <c r="P23" s="454"/>
      <c r="Q23" s="455"/>
      <c r="R23" s="440" t="s">
        <v>894</v>
      </c>
      <c r="S23" s="456" t="s">
        <v>1237</v>
      </c>
      <c r="T23" s="442"/>
      <c r="U23" s="446"/>
    </row>
    <row r="24" spans="1:21" s="447" customFormat="1" ht="18" customHeight="1">
      <c r="A24" s="452" t="s">
        <v>942</v>
      </c>
      <c r="B24" s="453" t="s">
        <v>68</v>
      </c>
      <c r="C24" s="454">
        <f t="shared" si="11"/>
        <v>1221</v>
      </c>
      <c r="D24" s="454">
        <v>1221</v>
      </c>
      <c r="E24" s="454"/>
      <c r="F24" s="454">
        <f t="shared" si="12"/>
        <v>0</v>
      </c>
      <c r="G24" s="454"/>
      <c r="H24" s="454">
        <f t="shared" si="13"/>
        <v>0</v>
      </c>
      <c r="I24" s="454"/>
      <c r="J24" s="454"/>
      <c r="K24" s="454">
        <f t="shared" si="14"/>
        <v>0</v>
      </c>
      <c r="L24" s="454"/>
      <c r="M24" s="454"/>
      <c r="N24" s="454">
        <f t="shared" si="15"/>
        <v>0</v>
      </c>
      <c r="O24" s="454"/>
      <c r="P24" s="454"/>
      <c r="Q24" s="455"/>
      <c r="R24" s="440" t="s">
        <v>894</v>
      </c>
      <c r="S24" s="456" t="s">
        <v>1238</v>
      </c>
      <c r="T24" s="442"/>
      <c r="U24" s="446"/>
    </row>
    <row r="25" spans="1:21" s="447" customFormat="1" ht="18" customHeight="1">
      <c r="A25" s="452" t="s">
        <v>942</v>
      </c>
      <c r="B25" s="453" t="s">
        <v>77</v>
      </c>
      <c r="C25" s="454">
        <f t="shared" si="11"/>
        <v>0</v>
      </c>
      <c r="D25" s="454"/>
      <c r="E25" s="454"/>
      <c r="F25" s="454">
        <f t="shared" si="12"/>
        <v>0</v>
      </c>
      <c r="G25" s="454"/>
      <c r="H25" s="454">
        <f t="shared" si="13"/>
        <v>133.5</v>
      </c>
      <c r="I25" s="454">
        <v>133.5</v>
      </c>
      <c r="J25" s="454"/>
      <c r="K25" s="454">
        <f t="shared" si="14"/>
        <v>0</v>
      </c>
      <c r="L25" s="454"/>
      <c r="M25" s="454"/>
      <c r="N25" s="454">
        <f t="shared" si="15"/>
        <v>0</v>
      </c>
      <c r="O25" s="454"/>
      <c r="P25" s="454"/>
      <c r="Q25" s="455"/>
      <c r="R25" s="440" t="s">
        <v>894</v>
      </c>
      <c r="S25" s="456" t="s">
        <v>1239</v>
      </c>
      <c r="T25" s="442"/>
      <c r="U25" s="446"/>
    </row>
    <row r="26" spans="1:21" s="447" customFormat="1" ht="18" customHeight="1">
      <c r="A26" s="452" t="s">
        <v>942</v>
      </c>
      <c r="B26" s="453" t="s">
        <v>152</v>
      </c>
      <c r="C26" s="454">
        <f t="shared" si="11"/>
        <v>162</v>
      </c>
      <c r="D26" s="454">
        <v>162</v>
      </c>
      <c r="E26" s="454"/>
      <c r="F26" s="454">
        <f t="shared" si="12"/>
        <v>0</v>
      </c>
      <c r="G26" s="454"/>
      <c r="H26" s="454">
        <f t="shared" si="13"/>
        <v>0</v>
      </c>
      <c r="I26" s="454"/>
      <c r="J26" s="454"/>
      <c r="K26" s="454">
        <f t="shared" si="14"/>
        <v>0</v>
      </c>
      <c r="L26" s="454"/>
      <c r="M26" s="454"/>
      <c r="N26" s="454">
        <f t="shared" si="15"/>
        <v>0</v>
      </c>
      <c r="O26" s="454"/>
      <c r="P26" s="454"/>
      <c r="Q26" s="455"/>
      <c r="R26" s="440" t="s">
        <v>894</v>
      </c>
      <c r="S26" s="456" t="s">
        <v>898</v>
      </c>
      <c r="T26" s="442"/>
      <c r="U26" s="446"/>
    </row>
    <row r="27" spans="1:21" s="447" customFormat="1" ht="18" customHeight="1">
      <c r="A27" s="452" t="s">
        <v>942</v>
      </c>
      <c r="B27" s="453" t="s">
        <v>204</v>
      </c>
      <c r="C27" s="454">
        <f t="shared" si="11"/>
        <v>2295</v>
      </c>
      <c r="D27" s="454">
        <v>2295</v>
      </c>
      <c r="E27" s="454"/>
      <c r="F27" s="454">
        <f t="shared" si="12"/>
        <v>0</v>
      </c>
      <c r="G27" s="454"/>
      <c r="H27" s="454">
        <f t="shared" si="13"/>
        <v>1.96</v>
      </c>
      <c r="I27" s="454">
        <v>1.96</v>
      </c>
      <c r="J27" s="454"/>
      <c r="K27" s="454">
        <f t="shared" si="14"/>
        <v>0</v>
      </c>
      <c r="L27" s="454"/>
      <c r="M27" s="454"/>
      <c r="N27" s="454">
        <f t="shared" si="15"/>
        <v>0</v>
      </c>
      <c r="O27" s="454"/>
      <c r="P27" s="454"/>
      <c r="Q27" s="455"/>
      <c r="R27" s="440" t="s">
        <v>894</v>
      </c>
      <c r="S27" s="456" t="s">
        <v>899</v>
      </c>
      <c r="T27" s="442"/>
      <c r="U27" s="446"/>
    </row>
    <row r="28" spans="1:21" s="447" customFormat="1" ht="18" customHeight="1">
      <c r="A28" s="452" t="s">
        <v>942</v>
      </c>
      <c r="B28" s="453" t="s">
        <v>217</v>
      </c>
      <c r="C28" s="454">
        <f t="shared" si="11"/>
        <v>1617</v>
      </c>
      <c r="D28" s="454">
        <v>1617</v>
      </c>
      <c r="E28" s="454"/>
      <c r="F28" s="454">
        <f t="shared" si="12"/>
        <v>0</v>
      </c>
      <c r="G28" s="454"/>
      <c r="H28" s="454">
        <f t="shared" si="13"/>
        <v>2.1059999999999999</v>
      </c>
      <c r="I28" s="454">
        <v>2.1059999999999999</v>
      </c>
      <c r="J28" s="454"/>
      <c r="K28" s="454">
        <f t="shared" si="14"/>
        <v>0</v>
      </c>
      <c r="L28" s="454"/>
      <c r="M28" s="454"/>
      <c r="N28" s="454">
        <f t="shared" si="15"/>
        <v>0</v>
      </c>
      <c r="O28" s="454"/>
      <c r="P28" s="454"/>
      <c r="Q28" s="455"/>
      <c r="R28" s="440" t="s">
        <v>894</v>
      </c>
      <c r="S28" s="456" t="s">
        <v>900</v>
      </c>
      <c r="T28" s="442"/>
      <c r="U28" s="446"/>
    </row>
    <row r="29" spans="1:21" s="447" customFormat="1" ht="18" customHeight="1">
      <c r="A29" s="452" t="s">
        <v>942</v>
      </c>
      <c r="B29" s="453" t="s">
        <v>247</v>
      </c>
      <c r="C29" s="454">
        <f t="shared" si="11"/>
        <v>282</v>
      </c>
      <c r="D29" s="454">
        <v>282</v>
      </c>
      <c r="E29" s="454"/>
      <c r="F29" s="454">
        <f t="shared" si="12"/>
        <v>0</v>
      </c>
      <c r="G29" s="454"/>
      <c r="H29" s="454">
        <f t="shared" si="13"/>
        <v>0</v>
      </c>
      <c r="I29" s="454"/>
      <c r="J29" s="454"/>
      <c r="K29" s="454">
        <f t="shared" si="14"/>
        <v>0</v>
      </c>
      <c r="L29" s="454"/>
      <c r="M29" s="454"/>
      <c r="N29" s="454">
        <f t="shared" si="15"/>
        <v>0</v>
      </c>
      <c r="O29" s="454"/>
      <c r="P29" s="454"/>
      <c r="Q29" s="455"/>
      <c r="R29" s="440" t="s">
        <v>894</v>
      </c>
      <c r="S29" s="456" t="s">
        <v>901</v>
      </c>
      <c r="T29" s="442"/>
      <c r="U29" s="446"/>
    </row>
    <row r="30" spans="1:21" s="447" customFormat="1" ht="18" customHeight="1">
      <c r="A30" s="452" t="s">
        <v>942</v>
      </c>
      <c r="B30" s="453" t="s">
        <v>258</v>
      </c>
      <c r="C30" s="454">
        <f t="shared" si="11"/>
        <v>102</v>
      </c>
      <c r="D30" s="454">
        <v>102</v>
      </c>
      <c r="E30" s="454"/>
      <c r="F30" s="454">
        <f t="shared" si="12"/>
        <v>0</v>
      </c>
      <c r="G30" s="454"/>
      <c r="H30" s="454">
        <f t="shared" si="13"/>
        <v>0</v>
      </c>
      <c r="I30" s="454"/>
      <c r="J30" s="454"/>
      <c r="K30" s="454">
        <f t="shared" si="14"/>
        <v>0</v>
      </c>
      <c r="L30" s="454"/>
      <c r="M30" s="454"/>
      <c r="N30" s="454">
        <f t="shared" si="15"/>
        <v>0</v>
      </c>
      <c r="O30" s="454"/>
      <c r="P30" s="454"/>
      <c r="Q30" s="455"/>
      <c r="R30" s="440" t="s">
        <v>894</v>
      </c>
      <c r="S30" s="456" t="s">
        <v>902</v>
      </c>
      <c r="T30" s="442"/>
      <c r="U30" s="446"/>
    </row>
    <row r="31" spans="1:21" s="447" customFormat="1" ht="25.5">
      <c r="A31" s="448" t="s">
        <v>41</v>
      </c>
      <c r="B31" s="449" t="s">
        <v>1240</v>
      </c>
      <c r="C31" s="450">
        <f t="shared" ref="C31:P31" si="16">SUBTOTAL(9,C32:C39)</f>
        <v>0</v>
      </c>
      <c r="D31" s="450">
        <f t="shared" si="16"/>
        <v>0</v>
      </c>
      <c r="E31" s="450">
        <f t="shared" si="16"/>
        <v>0</v>
      </c>
      <c r="F31" s="450">
        <f t="shared" si="16"/>
        <v>0</v>
      </c>
      <c r="G31" s="450">
        <f t="shared" si="16"/>
        <v>0</v>
      </c>
      <c r="H31" s="450">
        <f t="shared" si="16"/>
        <v>0</v>
      </c>
      <c r="I31" s="450">
        <f t="shared" si="16"/>
        <v>0</v>
      </c>
      <c r="J31" s="450">
        <f t="shared" si="16"/>
        <v>0</v>
      </c>
      <c r="K31" s="450">
        <f t="shared" si="16"/>
        <v>0</v>
      </c>
      <c r="L31" s="450">
        <f t="shared" si="16"/>
        <v>0</v>
      </c>
      <c r="M31" s="450">
        <f t="shared" si="16"/>
        <v>0</v>
      </c>
      <c r="N31" s="450">
        <f t="shared" si="16"/>
        <v>0</v>
      </c>
      <c r="O31" s="450">
        <f t="shared" si="16"/>
        <v>0</v>
      </c>
      <c r="P31" s="450">
        <f t="shared" si="16"/>
        <v>0</v>
      </c>
      <c r="Q31" s="451"/>
      <c r="R31" s="440" t="s">
        <v>894</v>
      </c>
      <c r="S31" s="441" t="s">
        <v>895</v>
      </c>
      <c r="T31" s="442"/>
      <c r="U31" s="446"/>
    </row>
    <row r="32" spans="1:21" s="447" customFormat="1" ht="18" customHeight="1">
      <c r="A32" s="452" t="s">
        <v>942</v>
      </c>
      <c r="B32" s="453" t="s">
        <v>38</v>
      </c>
      <c r="C32" s="454">
        <f t="shared" ref="C32:C39" si="17">SUM(D32:E32)</f>
        <v>0</v>
      </c>
      <c r="D32" s="454"/>
      <c r="E32" s="454"/>
      <c r="F32" s="454">
        <f t="shared" ref="F32:F39" si="18">SUM(G32:G32)</f>
        <v>0</v>
      </c>
      <c r="G32" s="454"/>
      <c r="H32" s="454">
        <f t="shared" ref="H32:H39" si="19">SUM(I32:J32)</f>
        <v>0</v>
      </c>
      <c r="I32" s="454"/>
      <c r="J32" s="454"/>
      <c r="K32" s="454">
        <f t="shared" ref="K32:K39" si="20">SUM(L32:M32)</f>
        <v>0</v>
      </c>
      <c r="L32" s="454"/>
      <c r="M32" s="454"/>
      <c r="N32" s="454">
        <f t="shared" ref="N32:N39" si="21">SUM(O32:P32)</f>
        <v>0</v>
      </c>
      <c r="O32" s="454"/>
      <c r="P32" s="454"/>
      <c r="Q32" s="451"/>
      <c r="R32" s="440" t="s">
        <v>894</v>
      </c>
      <c r="S32" s="456" t="s">
        <v>1237</v>
      </c>
      <c r="T32" s="442"/>
      <c r="U32" s="446"/>
    </row>
    <row r="33" spans="1:21" s="447" customFormat="1" ht="18" customHeight="1">
      <c r="A33" s="452" t="s">
        <v>942</v>
      </c>
      <c r="B33" s="453" t="s">
        <v>68</v>
      </c>
      <c r="C33" s="454">
        <f t="shared" si="17"/>
        <v>0</v>
      </c>
      <c r="D33" s="454"/>
      <c r="E33" s="454"/>
      <c r="F33" s="454">
        <f t="shared" si="18"/>
        <v>0</v>
      </c>
      <c r="G33" s="454"/>
      <c r="H33" s="454">
        <f t="shared" si="19"/>
        <v>0</v>
      </c>
      <c r="I33" s="454"/>
      <c r="J33" s="454"/>
      <c r="K33" s="454">
        <f t="shared" si="20"/>
        <v>0</v>
      </c>
      <c r="L33" s="454"/>
      <c r="M33" s="454"/>
      <c r="N33" s="454">
        <f t="shared" si="21"/>
        <v>0</v>
      </c>
      <c r="O33" s="454"/>
      <c r="P33" s="454"/>
      <c r="Q33" s="451"/>
      <c r="R33" s="440" t="s">
        <v>894</v>
      </c>
      <c r="S33" s="456" t="s">
        <v>1238</v>
      </c>
      <c r="T33" s="442"/>
      <c r="U33" s="446"/>
    </row>
    <row r="34" spans="1:21" s="447" customFormat="1" ht="18" customHeight="1">
      <c r="A34" s="452" t="s">
        <v>942</v>
      </c>
      <c r="B34" s="453" t="s">
        <v>77</v>
      </c>
      <c r="C34" s="454">
        <f t="shared" si="17"/>
        <v>0</v>
      </c>
      <c r="D34" s="454"/>
      <c r="E34" s="454"/>
      <c r="F34" s="454">
        <f t="shared" si="18"/>
        <v>0</v>
      </c>
      <c r="G34" s="454"/>
      <c r="H34" s="454">
        <f t="shared" si="19"/>
        <v>0</v>
      </c>
      <c r="I34" s="454"/>
      <c r="J34" s="454"/>
      <c r="K34" s="454">
        <f t="shared" si="20"/>
        <v>0</v>
      </c>
      <c r="L34" s="454"/>
      <c r="M34" s="454"/>
      <c r="N34" s="454">
        <f t="shared" si="21"/>
        <v>0</v>
      </c>
      <c r="O34" s="454"/>
      <c r="P34" s="454"/>
      <c r="Q34" s="451"/>
      <c r="R34" s="440" t="s">
        <v>894</v>
      </c>
      <c r="S34" s="456" t="s">
        <v>1239</v>
      </c>
      <c r="T34" s="442"/>
      <c r="U34" s="446"/>
    </row>
    <row r="35" spans="1:21" s="447" customFormat="1" ht="18" customHeight="1">
      <c r="A35" s="452" t="s">
        <v>942</v>
      </c>
      <c r="B35" s="453" t="s">
        <v>152</v>
      </c>
      <c r="C35" s="454">
        <f t="shared" si="17"/>
        <v>0</v>
      </c>
      <c r="D35" s="454"/>
      <c r="E35" s="454"/>
      <c r="F35" s="454">
        <f t="shared" si="18"/>
        <v>0</v>
      </c>
      <c r="G35" s="454"/>
      <c r="H35" s="454">
        <f t="shared" si="19"/>
        <v>0</v>
      </c>
      <c r="I35" s="454"/>
      <c r="J35" s="454"/>
      <c r="K35" s="454">
        <f t="shared" si="20"/>
        <v>0</v>
      </c>
      <c r="L35" s="454"/>
      <c r="M35" s="454"/>
      <c r="N35" s="454">
        <f t="shared" si="21"/>
        <v>0</v>
      </c>
      <c r="O35" s="454"/>
      <c r="P35" s="454"/>
      <c r="Q35" s="451"/>
      <c r="R35" s="440" t="s">
        <v>894</v>
      </c>
      <c r="S35" s="456" t="s">
        <v>898</v>
      </c>
      <c r="T35" s="442"/>
      <c r="U35" s="446"/>
    </row>
    <row r="36" spans="1:21" s="447" customFormat="1" ht="18" customHeight="1">
      <c r="A36" s="452" t="s">
        <v>942</v>
      </c>
      <c r="B36" s="453" t="s">
        <v>204</v>
      </c>
      <c r="C36" s="454">
        <f t="shared" si="17"/>
        <v>0</v>
      </c>
      <c r="D36" s="454"/>
      <c r="E36" s="454"/>
      <c r="F36" s="454">
        <f t="shared" si="18"/>
        <v>0</v>
      </c>
      <c r="G36" s="454"/>
      <c r="H36" s="454">
        <f t="shared" si="19"/>
        <v>0</v>
      </c>
      <c r="I36" s="454"/>
      <c r="J36" s="454"/>
      <c r="K36" s="454">
        <f t="shared" si="20"/>
        <v>0</v>
      </c>
      <c r="L36" s="454"/>
      <c r="M36" s="454"/>
      <c r="N36" s="454">
        <f t="shared" si="21"/>
        <v>0</v>
      </c>
      <c r="O36" s="454"/>
      <c r="P36" s="454"/>
      <c r="Q36" s="451"/>
      <c r="R36" s="440" t="s">
        <v>894</v>
      </c>
      <c r="S36" s="456" t="s">
        <v>899</v>
      </c>
      <c r="T36" s="442"/>
      <c r="U36" s="446"/>
    </row>
    <row r="37" spans="1:21" s="447" customFormat="1" ht="18" customHeight="1">
      <c r="A37" s="452" t="s">
        <v>942</v>
      </c>
      <c r="B37" s="453" t="s">
        <v>217</v>
      </c>
      <c r="C37" s="454">
        <f t="shared" si="17"/>
        <v>0</v>
      </c>
      <c r="D37" s="454"/>
      <c r="E37" s="454"/>
      <c r="F37" s="454">
        <f t="shared" si="18"/>
        <v>0</v>
      </c>
      <c r="G37" s="454"/>
      <c r="H37" s="454">
        <f t="shared" si="19"/>
        <v>0</v>
      </c>
      <c r="I37" s="454"/>
      <c r="J37" s="454"/>
      <c r="K37" s="454">
        <f t="shared" si="20"/>
        <v>0</v>
      </c>
      <c r="L37" s="454"/>
      <c r="M37" s="454"/>
      <c r="N37" s="454">
        <f t="shared" si="21"/>
        <v>0</v>
      </c>
      <c r="O37" s="454"/>
      <c r="P37" s="454"/>
      <c r="Q37" s="451"/>
      <c r="R37" s="440" t="s">
        <v>894</v>
      </c>
      <c r="S37" s="456" t="s">
        <v>900</v>
      </c>
      <c r="T37" s="442"/>
      <c r="U37" s="446"/>
    </row>
    <row r="38" spans="1:21" s="447" customFormat="1" ht="18" customHeight="1">
      <c r="A38" s="452" t="s">
        <v>942</v>
      </c>
      <c r="B38" s="453" t="s">
        <v>247</v>
      </c>
      <c r="C38" s="454">
        <f t="shared" si="17"/>
        <v>0</v>
      </c>
      <c r="D38" s="454"/>
      <c r="E38" s="454"/>
      <c r="F38" s="454">
        <f t="shared" si="18"/>
        <v>0</v>
      </c>
      <c r="G38" s="454"/>
      <c r="H38" s="454">
        <f t="shared" si="19"/>
        <v>0</v>
      </c>
      <c r="I38" s="454"/>
      <c r="J38" s="454"/>
      <c r="K38" s="454">
        <f t="shared" si="20"/>
        <v>0</v>
      </c>
      <c r="L38" s="454"/>
      <c r="M38" s="454"/>
      <c r="N38" s="454">
        <f t="shared" si="21"/>
        <v>0</v>
      </c>
      <c r="O38" s="454"/>
      <c r="P38" s="454"/>
      <c r="Q38" s="451"/>
      <c r="R38" s="440" t="s">
        <v>894</v>
      </c>
      <c r="S38" s="456" t="s">
        <v>901</v>
      </c>
      <c r="T38" s="442"/>
      <c r="U38" s="446"/>
    </row>
    <row r="39" spans="1:21" s="447" customFormat="1" ht="18" customHeight="1">
      <c r="A39" s="452" t="s">
        <v>942</v>
      </c>
      <c r="B39" s="453" t="s">
        <v>258</v>
      </c>
      <c r="C39" s="454">
        <f t="shared" si="17"/>
        <v>0</v>
      </c>
      <c r="D39" s="454"/>
      <c r="E39" s="454"/>
      <c r="F39" s="454">
        <f t="shared" si="18"/>
        <v>0</v>
      </c>
      <c r="G39" s="454"/>
      <c r="H39" s="454">
        <f t="shared" si="19"/>
        <v>0</v>
      </c>
      <c r="I39" s="454"/>
      <c r="J39" s="454"/>
      <c r="K39" s="454">
        <f t="shared" si="20"/>
        <v>0</v>
      </c>
      <c r="L39" s="454"/>
      <c r="M39" s="454"/>
      <c r="N39" s="454">
        <f t="shared" si="21"/>
        <v>0</v>
      </c>
      <c r="O39" s="454"/>
      <c r="P39" s="454"/>
      <c r="Q39" s="451"/>
      <c r="R39" s="440" t="s">
        <v>894</v>
      </c>
      <c r="S39" s="456" t="s">
        <v>902</v>
      </c>
      <c r="T39" s="442"/>
      <c r="U39" s="446"/>
    </row>
    <row r="40" spans="1:21" s="447" customFormat="1" ht="38.25">
      <c r="A40" s="448" t="s">
        <v>44</v>
      </c>
      <c r="B40" s="449" t="s">
        <v>1241</v>
      </c>
      <c r="C40" s="450">
        <f>C41+C51</f>
        <v>78319</v>
      </c>
      <c r="D40" s="450">
        <f t="shared" ref="D40:P40" si="22">D41+D51</f>
        <v>78319</v>
      </c>
      <c r="E40" s="450">
        <f t="shared" si="22"/>
        <v>0</v>
      </c>
      <c r="F40" s="450">
        <f>F41+F51</f>
        <v>213962</v>
      </c>
      <c r="G40" s="450">
        <f>G41+G51</f>
        <v>213962</v>
      </c>
      <c r="H40" s="450">
        <f t="shared" si="22"/>
        <v>120150</v>
      </c>
      <c r="I40" s="450">
        <f t="shared" si="22"/>
        <v>120150</v>
      </c>
      <c r="J40" s="450">
        <f t="shared" si="22"/>
        <v>0</v>
      </c>
      <c r="K40" s="450">
        <f t="shared" si="22"/>
        <v>1349</v>
      </c>
      <c r="L40" s="450">
        <f t="shared" si="22"/>
        <v>1349</v>
      </c>
      <c r="M40" s="450">
        <f t="shared" si="22"/>
        <v>0</v>
      </c>
      <c r="N40" s="450">
        <f t="shared" si="22"/>
        <v>0</v>
      </c>
      <c r="O40" s="450">
        <f t="shared" si="22"/>
        <v>0</v>
      </c>
      <c r="P40" s="450">
        <f t="shared" si="22"/>
        <v>0</v>
      </c>
      <c r="Q40" s="451"/>
      <c r="R40" s="440" t="s">
        <v>894</v>
      </c>
      <c r="S40" s="441" t="s">
        <v>895</v>
      </c>
      <c r="T40" s="442"/>
      <c r="U40" s="446"/>
    </row>
    <row r="41" spans="1:21" s="445" customFormat="1" ht="38.25">
      <c r="A41" s="448">
        <v>1</v>
      </c>
      <c r="B41" s="449" t="s">
        <v>1242</v>
      </c>
      <c r="C41" s="450">
        <f>SUBTOTAL(9,C42:C50)</f>
        <v>13750</v>
      </c>
      <c r="D41" s="450">
        <f t="shared" ref="D41:P41" si="23">SUBTOTAL(9,D42:D50)</f>
        <v>13750</v>
      </c>
      <c r="E41" s="450">
        <f t="shared" si="23"/>
        <v>0</v>
      </c>
      <c r="F41" s="450">
        <f t="shared" si="23"/>
        <v>213962</v>
      </c>
      <c r="G41" s="450">
        <f t="shared" si="23"/>
        <v>213962</v>
      </c>
      <c r="H41" s="450">
        <f t="shared" si="23"/>
        <v>96692</v>
      </c>
      <c r="I41" s="450">
        <f t="shared" si="23"/>
        <v>96692</v>
      </c>
      <c r="J41" s="450">
        <f t="shared" si="23"/>
        <v>0</v>
      </c>
      <c r="K41" s="450">
        <f t="shared" si="23"/>
        <v>1349</v>
      </c>
      <c r="L41" s="450">
        <f t="shared" si="23"/>
        <v>1349</v>
      </c>
      <c r="M41" s="450">
        <f t="shared" si="23"/>
        <v>0</v>
      </c>
      <c r="N41" s="450">
        <f t="shared" si="23"/>
        <v>0</v>
      </c>
      <c r="O41" s="450">
        <f t="shared" si="23"/>
        <v>0</v>
      </c>
      <c r="P41" s="450">
        <f t="shared" si="23"/>
        <v>0</v>
      </c>
      <c r="Q41" s="451"/>
      <c r="R41" s="440" t="s">
        <v>894</v>
      </c>
      <c r="S41" s="441" t="s">
        <v>895</v>
      </c>
      <c r="T41" s="442"/>
      <c r="U41" s="446"/>
    </row>
    <row r="42" spans="1:21" s="447" customFormat="1" ht="18" customHeight="1">
      <c r="A42" s="452" t="s">
        <v>942</v>
      </c>
      <c r="B42" s="453" t="s">
        <v>38</v>
      </c>
      <c r="C42" s="454">
        <f t="shared" ref="C42:C50" si="24">SUM(D42:E42)</f>
        <v>0</v>
      </c>
      <c r="D42" s="454"/>
      <c r="E42" s="454"/>
      <c r="F42" s="454">
        <f t="shared" ref="F42:F50" si="25">SUM(G42:G42)</f>
        <v>0</v>
      </c>
      <c r="G42" s="454"/>
      <c r="H42" s="454">
        <f t="shared" ref="H42:H49" si="26">SUM(I42:J42)</f>
        <v>655</v>
      </c>
      <c r="I42" s="454">
        <v>655</v>
      </c>
      <c r="J42" s="454"/>
      <c r="K42" s="454">
        <f t="shared" ref="K42:K49" si="27">SUM(L42:M42)</f>
        <v>0</v>
      </c>
      <c r="L42" s="454"/>
      <c r="M42" s="454"/>
      <c r="N42" s="454">
        <f t="shared" ref="N42:N49" si="28">SUM(O42:P42)</f>
        <v>0</v>
      </c>
      <c r="O42" s="454"/>
      <c r="P42" s="454"/>
      <c r="Q42" s="455"/>
      <c r="R42" s="440" t="s">
        <v>894</v>
      </c>
      <c r="S42" s="456" t="s">
        <v>1237</v>
      </c>
      <c r="T42" s="442"/>
      <c r="U42" s="446"/>
    </row>
    <row r="43" spans="1:21" s="447" customFormat="1" ht="18" customHeight="1">
      <c r="A43" s="452" t="s">
        <v>942</v>
      </c>
      <c r="B43" s="453" t="s">
        <v>68</v>
      </c>
      <c r="C43" s="454">
        <f t="shared" si="24"/>
        <v>600</v>
      </c>
      <c r="D43" s="454">
        <v>600</v>
      </c>
      <c r="E43" s="454"/>
      <c r="F43" s="454">
        <f t="shared" si="25"/>
        <v>0</v>
      </c>
      <c r="G43" s="454"/>
      <c r="H43" s="454">
        <f t="shared" si="26"/>
        <v>3816</v>
      </c>
      <c r="I43" s="454">
        <v>3816</v>
      </c>
      <c r="J43" s="454"/>
      <c r="K43" s="454">
        <f t="shared" si="27"/>
        <v>0</v>
      </c>
      <c r="L43" s="454"/>
      <c r="M43" s="454"/>
      <c r="N43" s="454">
        <f t="shared" si="28"/>
        <v>0</v>
      </c>
      <c r="O43" s="454"/>
      <c r="P43" s="454"/>
      <c r="Q43" s="455"/>
      <c r="R43" s="440" t="s">
        <v>894</v>
      </c>
      <c r="S43" s="456" t="s">
        <v>1238</v>
      </c>
      <c r="T43" s="442"/>
      <c r="U43" s="446"/>
    </row>
    <row r="44" spans="1:21" s="447" customFormat="1" ht="18" customHeight="1">
      <c r="A44" s="452" t="s">
        <v>942</v>
      </c>
      <c r="B44" s="453" t="s">
        <v>77</v>
      </c>
      <c r="C44" s="454">
        <f t="shared" si="24"/>
        <v>0</v>
      </c>
      <c r="D44" s="454"/>
      <c r="E44" s="454"/>
      <c r="F44" s="454">
        <f t="shared" si="25"/>
        <v>0</v>
      </c>
      <c r="G44" s="454"/>
      <c r="H44" s="454">
        <f t="shared" si="26"/>
        <v>0</v>
      </c>
      <c r="I44" s="454"/>
      <c r="J44" s="454"/>
      <c r="K44" s="454">
        <f t="shared" si="27"/>
        <v>0</v>
      </c>
      <c r="L44" s="454"/>
      <c r="M44" s="454"/>
      <c r="N44" s="454">
        <f t="shared" si="28"/>
        <v>0</v>
      </c>
      <c r="O44" s="454"/>
      <c r="P44" s="454"/>
      <c r="Q44" s="455"/>
      <c r="R44" s="440" t="s">
        <v>894</v>
      </c>
      <c r="S44" s="456" t="s">
        <v>1239</v>
      </c>
      <c r="T44" s="442"/>
      <c r="U44" s="446"/>
    </row>
    <row r="45" spans="1:21" s="447" customFormat="1" ht="18" customHeight="1">
      <c r="A45" s="452" t="s">
        <v>942</v>
      </c>
      <c r="B45" s="453" t="s">
        <v>152</v>
      </c>
      <c r="C45" s="454">
        <f t="shared" si="24"/>
        <v>350</v>
      </c>
      <c r="D45" s="454">
        <v>350</v>
      </c>
      <c r="E45" s="454"/>
      <c r="F45" s="454">
        <f t="shared" si="25"/>
        <v>0</v>
      </c>
      <c r="G45" s="454"/>
      <c r="H45" s="454">
        <f t="shared" si="26"/>
        <v>3534</v>
      </c>
      <c r="I45" s="454">
        <v>3534</v>
      </c>
      <c r="J45" s="454"/>
      <c r="K45" s="454">
        <f t="shared" si="27"/>
        <v>0</v>
      </c>
      <c r="L45" s="454"/>
      <c r="M45" s="454"/>
      <c r="N45" s="454">
        <f t="shared" si="28"/>
        <v>0</v>
      </c>
      <c r="O45" s="454"/>
      <c r="P45" s="454"/>
      <c r="Q45" s="455"/>
      <c r="R45" s="440" t="s">
        <v>894</v>
      </c>
      <c r="S45" s="456" t="s">
        <v>898</v>
      </c>
      <c r="T45" s="442"/>
      <c r="U45" s="446"/>
    </row>
    <row r="46" spans="1:21" s="447" customFormat="1" ht="18" customHeight="1">
      <c r="A46" s="452" t="s">
        <v>942</v>
      </c>
      <c r="B46" s="453" t="s">
        <v>204</v>
      </c>
      <c r="C46" s="454">
        <f t="shared" si="24"/>
        <v>1800</v>
      </c>
      <c r="D46" s="454">
        <v>1800</v>
      </c>
      <c r="E46" s="454"/>
      <c r="F46" s="454">
        <f t="shared" si="25"/>
        <v>0</v>
      </c>
      <c r="G46" s="454"/>
      <c r="H46" s="454">
        <f t="shared" si="26"/>
        <v>12531</v>
      </c>
      <c r="I46" s="454">
        <v>12531</v>
      </c>
      <c r="J46" s="454"/>
      <c r="K46" s="454">
        <f t="shared" si="27"/>
        <v>0</v>
      </c>
      <c r="L46" s="454"/>
      <c r="M46" s="454"/>
      <c r="N46" s="454">
        <f t="shared" si="28"/>
        <v>0</v>
      </c>
      <c r="O46" s="454"/>
      <c r="P46" s="454"/>
      <c r="Q46" s="455"/>
      <c r="R46" s="440" t="s">
        <v>894</v>
      </c>
      <c r="S46" s="456" t="s">
        <v>899</v>
      </c>
      <c r="T46" s="442"/>
      <c r="U46" s="446"/>
    </row>
    <row r="47" spans="1:21" s="447" customFormat="1" ht="18" customHeight="1">
      <c r="A47" s="452" t="s">
        <v>942</v>
      </c>
      <c r="B47" s="453" t="s">
        <v>217</v>
      </c>
      <c r="C47" s="454">
        <f t="shared" si="24"/>
        <v>2500</v>
      </c>
      <c r="D47" s="454">
        <v>2500</v>
      </c>
      <c r="E47" s="454"/>
      <c r="F47" s="454">
        <f t="shared" si="25"/>
        <v>0</v>
      </c>
      <c r="G47" s="454"/>
      <c r="H47" s="454">
        <f t="shared" si="26"/>
        <v>13850</v>
      </c>
      <c r="I47" s="454">
        <v>13850</v>
      </c>
      <c r="J47" s="454"/>
      <c r="K47" s="454">
        <f t="shared" si="27"/>
        <v>0</v>
      </c>
      <c r="L47" s="454"/>
      <c r="M47" s="454"/>
      <c r="N47" s="454">
        <f t="shared" si="28"/>
        <v>0</v>
      </c>
      <c r="O47" s="454"/>
      <c r="P47" s="454"/>
      <c r="Q47" s="455"/>
      <c r="R47" s="440" t="s">
        <v>894</v>
      </c>
      <c r="S47" s="456" t="s">
        <v>900</v>
      </c>
      <c r="T47" s="442"/>
      <c r="U47" s="446"/>
    </row>
    <row r="48" spans="1:21" s="447" customFormat="1" ht="18" customHeight="1">
      <c r="A48" s="452" t="s">
        <v>942</v>
      </c>
      <c r="B48" s="453" t="s">
        <v>247</v>
      </c>
      <c r="C48" s="454">
        <f t="shared" si="24"/>
        <v>3700</v>
      </c>
      <c r="D48" s="454">
        <v>3700</v>
      </c>
      <c r="E48" s="454"/>
      <c r="F48" s="454">
        <f t="shared" si="25"/>
        <v>0</v>
      </c>
      <c r="G48" s="454"/>
      <c r="H48" s="454">
        <f t="shared" si="26"/>
        <v>17296</v>
      </c>
      <c r="I48" s="454">
        <v>17296</v>
      </c>
      <c r="J48" s="454"/>
      <c r="K48" s="454">
        <f t="shared" si="27"/>
        <v>1349</v>
      </c>
      <c r="L48" s="454">
        <v>1349</v>
      </c>
      <c r="M48" s="454"/>
      <c r="N48" s="454">
        <f t="shared" si="28"/>
        <v>0</v>
      </c>
      <c r="O48" s="454"/>
      <c r="P48" s="454"/>
      <c r="Q48" s="455"/>
      <c r="R48" s="440" t="s">
        <v>894</v>
      </c>
      <c r="S48" s="456" t="s">
        <v>901</v>
      </c>
      <c r="T48" s="442"/>
      <c r="U48" s="446"/>
    </row>
    <row r="49" spans="1:21" s="447" customFormat="1" ht="18" customHeight="1">
      <c r="A49" s="452" t="s">
        <v>942</v>
      </c>
      <c r="B49" s="453" t="s">
        <v>258</v>
      </c>
      <c r="C49" s="454">
        <f t="shared" si="24"/>
        <v>4800</v>
      </c>
      <c r="D49" s="454">
        <v>4800</v>
      </c>
      <c r="E49" s="454"/>
      <c r="F49" s="454">
        <f t="shared" si="25"/>
        <v>0</v>
      </c>
      <c r="G49" s="454"/>
      <c r="H49" s="454">
        <f t="shared" si="26"/>
        <v>45010</v>
      </c>
      <c r="I49" s="454">
        <v>45010</v>
      </c>
      <c r="J49" s="454"/>
      <c r="K49" s="454">
        <f t="shared" si="27"/>
        <v>0</v>
      </c>
      <c r="L49" s="454"/>
      <c r="M49" s="454"/>
      <c r="N49" s="454">
        <f t="shared" si="28"/>
        <v>0</v>
      </c>
      <c r="O49" s="454"/>
      <c r="P49" s="454"/>
      <c r="Q49" s="455"/>
      <c r="R49" s="440" t="s">
        <v>894</v>
      </c>
      <c r="S49" s="456" t="s">
        <v>902</v>
      </c>
      <c r="T49" s="442"/>
      <c r="U49" s="446"/>
    </row>
    <row r="50" spans="1:21" s="464" customFormat="1" ht="18" customHeight="1">
      <c r="A50" s="459" t="s">
        <v>249</v>
      </c>
      <c r="B50" s="460" t="s">
        <v>1243</v>
      </c>
      <c r="C50" s="461">
        <f t="shared" si="24"/>
        <v>0</v>
      </c>
      <c r="D50" s="461"/>
      <c r="E50" s="461"/>
      <c r="F50" s="461">
        <f t="shared" si="25"/>
        <v>213962</v>
      </c>
      <c r="G50" s="461">
        <v>213962</v>
      </c>
      <c r="H50" s="461"/>
      <c r="I50" s="461"/>
      <c r="J50" s="461"/>
      <c r="K50" s="461"/>
      <c r="L50" s="461"/>
      <c r="M50" s="461"/>
      <c r="N50" s="461"/>
      <c r="O50" s="461"/>
      <c r="P50" s="461"/>
      <c r="Q50" s="462"/>
      <c r="R50" s="440" t="s">
        <v>894</v>
      </c>
      <c r="S50" s="465" t="s">
        <v>1244</v>
      </c>
      <c r="T50" s="442"/>
      <c r="U50" s="463"/>
    </row>
    <row r="51" spans="1:21" s="445" customFormat="1" ht="51">
      <c r="A51" s="448">
        <v>2</v>
      </c>
      <c r="B51" s="449" t="s">
        <v>1245</v>
      </c>
      <c r="C51" s="450">
        <f>+C52+C64+C73</f>
        <v>64569</v>
      </c>
      <c r="D51" s="450">
        <f t="shared" ref="D51:P51" si="29">+D52+D64+D73</f>
        <v>64569</v>
      </c>
      <c r="E51" s="450">
        <f t="shared" si="29"/>
        <v>0</v>
      </c>
      <c r="F51" s="450">
        <f>+F52+F64+F73</f>
        <v>0</v>
      </c>
      <c r="G51" s="450">
        <f>+G52+G64+G73</f>
        <v>0</v>
      </c>
      <c r="H51" s="450">
        <f t="shared" si="29"/>
        <v>23458</v>
      </c>
      <c r="I51" s="450">
        <f t="shared" si="29"/>
        <v>23458</v>
      </c>
      <c r="J51" s="450">
        <f t="shared" si="29"/>
        <v>0</v>
      </c>
      <c r="K51" s="450">
        <f t="shared" si="29"/>
        <v>0</v>
      </c>
      <c r="L51" s="450">
        <f t="shared" si="29"/>
        <v>0</v>
      </c>
      <c r="M51" s="450">
        <f t="shared" si="29"/>
        <v>0</v>
      </c>
      <c r="N51" s="450">
        <f t="shared" si="29"/>
        <v>0</v>
      </c>
      <c r="O51" s="450">
        <f t="shared" si="29"/>
        <v>0</v>
      </c>
      <c r="P51" s="450">
        <f t="shared" si="29"/>
        <v>0</v>
      </c>
      <c r="Q51" s="451"/>
      <c r="R51" s="440" t="s">
        <v>894</v>
      </c>
      <c r="S51" s="441" t="s">
        <v>895</v>
      </c>
      <c r="T51" s="442"/>
      <c r="U51" s="446"/>
    </row>
    <row r="52" spans="1:21" s="464" customFormat="1" ht="18" customHeight="1">
      <c r="A52" s="459" t="s">
        <v>1246</v>
      </c>
      <c r="B52" s="460" t="s">
        <v>1247</v>
      </c>
      <c r="C52" s="461">
        <f>+C53+C55</f>
        <v>57496</v>
      </c>
      <c r="D52" s="461">
        <f t="shared" ref="D52:P52" si="30">+D53+D55</f>
        <v>57496</v>
      </c>
      <c r="E52" s="461">
        <f t="shared" si="30"/>
        <v>0</v>
      </c>
      <c r="F52" s="461">
        <f t="shared" si="30"/>
        <v>0</v>
      </c>
      <c r="G52" s="461">
        <f t="shared" si="30"/>
        <v>0</v>
      </c>
      <c r="H52" s="461">
        <f t="shared" si="30"/>
        <v>7557</v>
      </c>
      <c r="I52" s="461">
        <f t="shared" si="30"/>
        <v>7557</v>
      </c>
      <c r="J52" s="461">
        <f t="shared" si="30"/>
        <v>0</v>
      </c>
      <c r="K52" s="461">
        <f t="shared" si="30"/>
        <v>0</v>
      </c>
      <c r="L52" s="461">
        <f t="shared" si="30"/>
        <v>0</v>
      </c>
      <c r="M52" s="461">
        <f t="shared" si="30"/>
        <v>0</v>
      </c>
      <c r="N52" s="461">
        <f t="shared" si="30"/>
        <v>0</v>
      </c>
      <c r="O52" s="461">
        <f t="shared" si="30"/>
        <v>0</v>
      </c>
      <c r="P52" s="461">
        <f t="shared" si="30"/>
        <v>0</v>
      </c>
      <c r="Q52" s="462"/>
      <c r="R52" s="440" t="s">
        <v>894</v>
      </c>
      <c r="S52" s="441" t="s">
        <v>895</v>
      </c>
      <c r="T52" s="442"/>
      <c r="U52" s="463"/>
    </row>
    <row r="53" spans="1:21" s="464" customFormat="1" ht="18" customHeight="1">
      <c r="A53" s="459" t="s">
        <v>249</v>
      </c>
      <c r="B53" s="460" t="s">
        <v>248</v>
      </c>
      <c r="C53" s="461">
        <f>SUBTOTAL(9,C54)</f>
        <v>5488</v>
      </c>
      <c r="D53" s="461">
        <f t="shared" ref="D53:P53" si="31">SUBTOTAL(9,D54)</f>
        <v>5488</v>
      </c>
      <c r="E53" s="461">
        <f t="shared" si="31"/>
        <v>0</v>
      </c>
      <c r="F53" s="461">
        <f t="shared" si="31"/>
        <v>0</v>
      </c>
      <c r="G53" s="461">
        <f t="shared" si="31"/>
        <v>0</v>
      </c>
      <c r="H53" s="461">
        <f t="shared" si="31"/>
        <v>2004</v>
      </c>
      <c r="I53" s="461">
        <f t="shared" si="31"/>
        <v>2004</v>
      </c>
      <c r="J53" s="461">
        <f t="shared" si="31"/>
        <v>0</v>
      </c>
      <c r="K53" s="461">
        <f t="shared" si="31"/>
        <v>0</v>
      </c>
      <c r="L53" s="461">
        <f t="shared" si="31"/>
        <v>0</v>
      </c>
      <c r="M53" s="461">
        <f t="shared" si="31"/>
        <v>0</v>
      </c>
      <c r="N53" s="461">
        <f t="shared" si="31"/>
        <v>0</v>
      </c>
      <c r="O53" s="461">
        <f t="shared" si="31"/>
        <v>0</v>
      </c>
      <c r="P53" s="461">
        <f t="shared" si="31"/>
        <v>0</v>
      </c>
      <c r="Q53" s="462"/>
      <c r="R53" s="440" t="s">
        <v>894</v>
      </c>
      <c r="S53" s="441" t="s">
        <v>895</v>
      </c>
      <c r="T53" s="442"/>
      <c r="U53" s="463"/>
    </row>
    <row r="54" spans="1:21" s="447" customFormat="1" ht="18" customHeight="1">
      <c r="A54" s="452"/>
      <c r="B54" s="453" t="s">
        <v>1248</v>
      </c>
      <c r="C54" s="454">
        <f>SUM(D54:E54)</f>
        <v>5488</v>
      </c>
      <c r="D54" s="454">
        <v>5488</v>
      </c>
      <c r="E54" s="454"/>
      <c r="F54" s="454"/>
      <c r="G54" s="454"/>
      <c r="H54" s="454">
        <f>SUM(I54:J54)</f>
        <v>2004</v>
      </c>
      <c r="I54" s="454">
        <v>2004</v>
      </c>
      <c r="J54" s="454"/>
      <c r="K54" s="454"/>
      <c r="L54" s="454"/>
      <c r="M54" s="454"/>
      <c r="N54" s="454"/>
      <c r="O54" s="454"/>
      <c r="P54" s="454"/>
      <c r="Q54" s="455"/>
      <c r="R54" s="440" t="s">
        <v>894</v>
      </c>
      <c r="S54" s="456" t="s">
        <v>1249</v>
      </c>
      <c r="T54" s="442"/>
      <c r="U54" s="446"/>
    </row>
    <row r="55" spans="1:21" s="464" customFormat="1" ht="18" customHeight="1">
      <c r="A55" s="459" t="s">
        <v>249</v>
      </c>
      <c r="B55" s="460" t="s">
        <v>257</v>
      </c>
      <c r="C55" s="461">
        <f>SUBTOTAL(9,C56:C63)</f>
        <v>52008</v>
      </c>
      <c r="D55" s="461">
        <f t="shared" ref="D55:P55" si="32">SUBTOTAL(9,D56:D63)</f>
        <v>52008</v>
      </c>
      <c r="E55" s="461">
        <f t="shared" si="32"/>
        <v>0</v>
      </c>
      <c r="F55" s="461">
        <f t="shared" si="32"/>
        <v>0</v>
      </c>
      <c r="G55" s="461">
        <f t="shared" si="32"/>
        <v>0</v>
      </c>
      <c r="H55" s="461">
        <f t="shared" si="32"/>
        <v>5553</v>
      </c>
      <c r="I55" s="461">
        <f t="shared" si="32"/>
        <v>5553</v>
      </c>
      <c r="J55" s="461">
        <f t="shared" si="32"/>
        <v>0</v>
      </c>
      <c r="K55" s="461">
        <f t="shared" si="32"/>
        <v>0</v>
      </c>
      <c r="L55" s="461">
        <f t="shared" si="32"/>
        <v>0</v>
      </c>
      <c r="M55" s="461">
        <f t="shared" si="32"/>
        <v>0</v>
      </c>
      <c r="N55" s="461">
        <f t="shared" si="32"/>
        <v>0</v>
      </c>
      <c r="O55" s="461">
        <f t="shared" si="32"/>
        <v>0</v>
      </c>
      <c r="P55" s="461">
        <f t="shared" si="32"/>
        <v>0</v>
      </c>
      <c r="Q55" s="462"/>
      <c r="R55" s="440" t="s">
        <v>894</v>
      </c>
      <c r="S55" s="441" t="s">
        <v>895</v>
      </c>
      <c r="T55" s="442"/>
      <c r="U55" s="463"/>
    </row>
    <row r="56" spans="1:21" s="447" customFormat="1" ht="18" customHeight="1">
      <c r="A56" s="452" t="s">
        <v>942</v>
      </c>
      <c r="B56" s="453" t="s">
        <v>38</v>
      </c>
      <c r="C56" s="454">
        <f t="shared" ref="C56:C63" si="33">SUM(D56:E56)</f>
        <v>164</v>
      </c>
      <c r="D56" s="454">
        <v>164</v>
      </c>
      <c r="E56" s="454"/>
      <c r="F56" s="454">
        <f t="shared" ref="F56:F63" si="34">SUM(G56:G56)</f>
        <v>0</v>
      </c>
      <c r="G56" s="454"/>
      <c r="H56" s="454">
        <f t="shared" ref="H56:H63" si="35">SUM(I56:J56)</f>
        <v>62</v>
      </c>
      <c r="I56" s="454">
        <v>62</v>
      </c>
      <c r="J56" s="454"/>
      <c r="K56" s="454">
        <f t="shared" ref="K56:K63" si="36">SUM(L56:M56)</f>
        <v>0</v>
      </c>
      <c r="L56" s="454"/>
      <c r="M56" s="454"/>
      <c r="N56" s="454">
        <f t="shared" ref="N56:N63" si="37">SUM(O56:P56)</f>
        <v>0</v>
      </c>
      <c r="O56" s="454"/>
      <c r="P56" s="454"/>
      <c r="Q56" s="455"/>
      <c r="R56" s="440" t="s">
        <v>894</v>
      </c>
      <c r="S56" s="456" t="s">
        <v>1237</v>
      </c>
      <c r="T56" s="442"/>
      <c r="U56" s="446"/>
    </row>
    <row r="57" spans="1:21" s="447" customFormat="1" ht="18" customHeight="1">
      <c r="A57" s="452" t="s">
        <v>942</v>
      </c>
      <c r="B57" s="453" t="s">
        <v>68</v>
      </c>
      <c r="C57" s="454">
        <f t="shared" si="33"/>
        <v>1656</v>
      </c>
      <c r="D57" s="454">
        <v>1656</v>
      </c>
      <c r="E57" s="454"/>
      <c r="F57" s="454">
        <f t="shared" si="34"/>
        <v>0</v>
      </c>
      <c r="G57" s="454"/>
      <c r="H57" s="454">
        <f t="shared" si="35"/>
        <v>628</v>
      </c>
      <c r="I57" s="454">
        <v>628</v>
      </c>
      <c r="J57" s="454"/>
      <c r="K57" s="454">
        <f t="shared" si="36"/>
        <v>0</v>
      </c>
      <c r="L57" s="454"/>
      <c r="M57" s="454"/>
      <c r="N57" s="454">
        <f t="shared" si="37"/>
        <v>0</v>
      </c>
      <c r="O57" s="454"/>
      <c r="P57" s="454"/>
      <c r="Q57" s="455"/>
      <c r="R57" s="440" t="s">
        <v>894</v>
      </c>
      <c r="S57" s="456" t="s">
        <v>1238</v>
      </c>
      <c r="T57" s="442"/>
      <c r="U57" s="446"/>
    </row>
    <row r="58" spans="1:21" s="447" customFormat="1" ht="18" customHeight="1">
      <c r="A58" s="452" t="s">
        <v>942</v>
      </c>
      <c r="B58" s="453" t="s">
        <v>77</v>
      </c>
      <c r="C58" s="454">
        <f t="shared" si="33"/>
        <v>3308</v>
      </c>
      <c r="D58" s="454">
        <v>3308</v>
      </c>
      <c r="E58" s="454"/>
      <c r="F58" s="454">
        <f t="shared" si="34"/>
        <v>0</v>
      </c>
      <c r="G58" s="454"/>
      <c r="H58" s="454">
        <f t="shared" si="35"/>
        <v>232</v>
      </c>
      <c r="I58" s="454">
        <v>232</v>
      </c>
      <c r="J58" s="454"/>
      <c r="K58" s="454">
        <f t="shared" si="36"/>
        <v>0</v>
      </c>
      <c r="L58" s="454"/>
      <c r="M58" s="454"/>
      <c r="N58" s="454">
        <f t="shared" si="37"/>
        <v>0</v>
      </c>
      <c r="O58" s="454"/>
      <c r="P58" s="454"/>
      <c r="Q58" s="455"/>
      <c r="R58" s="440" t="s">
        <v>894</v>
      </c>
      <c r="S58" s="456" t="s">
        <v>1239</v>
      </c>
      <c r="T58" s="442"/>
      <c r="U58" s="446"/>
    </row>
    <row r="59" spans="1:21" s="447" customFormat="1" ht="18" customHeight="1">
      <c r="A59" s="452" t="s">
        <v>942</v>
      </c>
      <c r="B59" s="453" t="s">
        <v>152</v>
      </c>
      <c r="C59" s="454">
        <f t="shared" si="33"/>
        <v>8620</v>
      </c>
      <c r="D59" s="454">
        <v>8620</v>
      </c>
      <c r="E59" s="454"/>
      <c r="F59" s="454">
        <f t="shared" si="34"/>
        <v>0</v>
      </c>
      <c r="G59" s="454"/>
      <c r="H59" s="454">
        <f t="shared" si="35"/>
        <v>876</v>
      </c>
      <c r="I59" s="454">
        <v>876</v>
      </c>
      <c r="J59" s="454"/>
      <c r="K59" s="454">
        <f t="shared" si="36"/>
        <v>0</v>
      </c>
      <c r="L59" s="454"/>
      <c r="M59" s="454"/>
      <c r="N59" s="454">
        <f t="shared" si="37"/>
        <v>0</v>
      </c>
      <c r="O59" s="454"/>
      <c r="P59" s="454"/>
      <c r="Q59" s="455"/>
      <c r="R59" s="440" t="s">
        <v>894</v>
      </c>
      <c r="S59" s="456" t="s">
        <v>898</v>
      </c>
      <c r="T59" s="442"/>
      <c r="U59" s="446"/>
    </row>
    <row r="60" spans="1:21" s="447" customFormat="1" ht="18" customHeight="1">
      <c r="A60" s="452" t="s">
        <v>942</v>
      </c>
      <c r="B60" s="453" t="s">
        <v>204</v>
      </c>
      <c r="C60" s="454">
        <f t="shared" si="33"/>
        <v>11518</v>
      </c>
      <c r="D60" s="454">
        <v>11518</v>
      </c>
      <c r="E60" s="454"/>
      <c r="F60" s="454">
        <f t="shared" si="34"/>
        <v>0</v>
      </c>
      <c r="G60" s="454"/>
      <c r="H60" s="454">
        <f t="shared" si="35"/>
        <v>1270</v>
      </c>
      <c r="I60" s="454">
        <v>1270</v>
      </c>
      <c r="J60" s="454"/>
      <c r="K60" s="454">
        <f t="shared" si="36"/>
        <v>0</v>
      </c>
      <c r="L60" s="454"/>
      <c r="M60" s="454"/>
      <c r="N60" s="454">
        <f t="shared" si="37"/>
        <v>0</v>
      </c>
      <c r="O60" s="454"/>
      <c r="P60" s="454"/>
      <c r="Q60" s="455"/>
      <c r="R60" s="440" t="s">
        <v>894</v>
      </c>
      <c r="S60" s="456" t="s">
        <v>899</v>
      </c>
      <c r="T60" s="442"/>
      <c r="U60" s="446"/>
    </row>
    <row r="61" spans="1:21" s="447" customFormat="1" ht="18" customHeight="1">
      <c r="A61" s="452" t="s">
        <v>942</v>
      </c>
      <c r="B61" s="453" t="s">
        <v>217</v>
      </c>
      <c r="C61" s="454">
        <f t="shared" si="33"/>
        <v>12347</v>
      </c>
      <c r="D61" s="454">
        <v>12347</v>
      </c>
      <c r="E61" s="454"/>
      <c r="F61" s="454">
        <f t="shared" si="34"/>
        <v>0</v>
      </c>
      <c r="G61" s="454"/>
      <c r="H61" s="454">
        <f t="shared" si="35"/>
        <v>1646</v>
      </c>
      <c r="I61" s="454">
        <v>1646</v>
      </c>
      <c r="J61" s="454"/>
      <c r="K61" s="454">
        <f t="shared" si="36"/>
        <v>0</v>
      </c>
      <c r="L61" s="454"/>
      <c r="M61" s="454"/>
      <c r="N61" s="454">
        <f t="shared" si="37"/>
        <v>0</v>
      </c>
      <c r="O61" s="454"/>
      <c r="P61" s="454"/>
      <c r="Q61" s="455"/>
      <c r="R61" s="440" t="s">
        <v>894</v>
      </c>
      <c r="S61" s="456" t="s">
        <v>900</v>
      </c>
      <c r="T61" s="442"/>
      <c r="U61" s="446"/>
    </row>
    <row r="62" spans="1:21" s="447" customFormat="1" ht="18" customHeight="1">
      <c r="A62" s="452" t="s">
        <v>942</v>
      </c>
      <c r="B62" s="453" t="s">
        <v>247</v>
      </c>
      <c r="C62" s="454">
        <f t="shared" si="33"/>
        <v>3495</v>
      </c>
      <c r="D62" s="454">
        <v>3495</v>
      </c>
      <c r="E62" s="454"/>
      <c r="F62" s="454">
        <f t="shared" si="34"/>
        <v>0</v>
      </c>
      <c r="G62" s="454"/>
      <c r="H62" s="454">
        <f t="shared" si="35"/>
        <v>683</v>
      </c>
      <c r="I62" s="454">
        <v>683</v>
      </c>
      <c r="J62" s="454"/>
      <c r="K62" s="454">
        <f t="shared" si="36"/>
        <v>0</v>
      </c>
      <c r="L62" s="454"/>
      <c r="M62" s="454"/>
      <c r="N62" s="454">
        <f t="shared" si="37"/>
        <v>0</v>
      </c>
      <c r="O62" s="454"/>
      <c r="P62" s="454"/>
      <c r="Q62" s="455"/>
      <c r="R62" s="440" t="s">
        <v>894</v>
      </c>
      <c r="S62" s="456" t="s">
        <v>901</v>
      </c>
      <c r="T62" s="442"/>
      <c r="U62" s="446"/>
    </row>
    <row r="63" spans="1:21" s="447" customFormat="1" ht="18" customHeight="1">
      <c r="A63" s="452" t="s">
        <v>942</v>
      </c>
      <c r="B63" s="453" t="s">
        <v>258</v>
      </c>
      <c r="C63" s="454">
        <f t="shared" si="33"/>
        <v>10900</v>
      </c>
      <c r="D63" s="454">
        <v>10900</v>
      </c>
      <c r="E63" s="454"/>
      <c r="F63" s="454">
        <f t="shared" si="34"/>
        <v>0</v>
      </c>
      <c r="G63" s="454"/>
      <c r="H63" s="454">
        <f t="shared" si="35"/>
        <v>156</v>
      </c>
      <c r="I63" s="454">
        <v>156</v>
      </c>
      <c r="J63" s="454"/>
      <c r="K63" s="454">
        <f t="shared" si="36"/>
        <v>0</v>
      </c>
      <c r="L63" s="454"/>
      <c r="M63" s="454"/>
      <c r="N63" s="454">
        <f t="shared" si="37"/>
        <v>0</v>
      </c>
      <c r="O63" s="454"/>
      <c r="P63" s="454"/>
      <c r="Q63" s="455"/>
      <c r="R63" s="440" t="s">
        <v>894</v>
      </c>
      <c r="S63" s="456" t="s">
        <v>902</v>
      </c>
      <c r="T63" s="442"/>
      <c r="U63" s="446"/>
    </row>
    <row r="64" spans="1:21" s="464" customFormat="1" ht="18" customHeight="1">
      <c r="A64" s="459" t="s">
        <v>1250</v>
      </c>
      <c r="B64" s="460" t="s">
        <v>1251</v>
      </c>
      <c r="C64" s="461">
        <f>SUBTOTAL(9,C65:C72)</f>
        <v>5455</v>
      </c>
      <c r="D64" s="461">
        <f t="shared" ref="D64:P64" si="38">SUBTOTAL(9,D65:D72)</f>
        <v>5455</v>
      </c>
      <c r="E64" s="461">
        <f t="shared" si="38"/>
        <v>0</v>
      </c>
      <c r="F64" s="461">
        <f t="shared" si="38"/>
        <v>0</v>
      </c>
      <c r="G64" s="461">
        <f t="shared" si="38"/>
        <v>0</v>
      </c>
      <c r="H64" s="461">
        <f t="shared" si="38"/>
        <v>15000</v>
      </c>
      <c r="I64" s="461">
        <f t="shared" si="38"/>
        <v>15000</v>
      </c>
      <c r="J64" s="461">
        <f t="shared" si="38"/>
        <v>0</v>
      </c>
      <c r="K64" s="461">
        <f t="shared" si="38"/>
        <v>0</v>
      </c>
      <c r="L64" s="461">
        <f t="shared" si="38"/>
        <v>0</v>
      </c>
      <c r="M64" s="461">
        <f t="shared" si="38"/>
        <v>0</v>
      </c>
      <c r="N64" s="461">
        <f t="shared" si="38"/>
        <v>0</v>
      </c>
      <c r="O64" s="461">
        <f t="shared" si="38"/>
        <v>0</v>
      </c>
      <c r="P64" s="461">
        <f t="shared" si="38"/>
        <v>0</v>
      </c>
      <c r="Q64" s="462"/>
      <c r="R64" s="440" t="s">
        <v>894</v>
      </c>
      <c r="S64" s="441" t="s">
        <v>895</v>
      </c>
      <c r="T64" s="442"/>
      <c r="U64" s="463"/>
    </row>
    <row r="65" spans="1:21" s="447" customFormat="1" ht="18" customHeight="1">
      <c r="A65" s="452" t="s">
        <v>942</v>
      </c>
      <c r="B65" s="453" t="s">
        <v>38</v>
      </c>
      <c r="C65" s="454">
        <f t="shared" ref="C65:C72" si="39">SUM(D65:E65)</f>
        <v>0</v>
      </c>
      <c r="D65" s="454"/>
      <c r="E65" s="454"/>
      <c r="F65" s="454">
        <f t="shared" ref="F65:F72" si="40">SUM(G65:G65)</f>
        <v>0</v>
      </c>
      <c r="G65" s="454"/>
      <c r="H65" s="454">
        <f t="shared" ref="H65:H72" si="41">SUM(I65:J65)</f>
        <v>0</v>
      </c>
      <c r="I65" s="454"/>
      <c r="J65" s="454"/>
      <c r="K65" s="454">
        <f t="shared" ref="K65:K72" si="42">SUM(L65:M65)</f>
        <v>0</v>
      </c>
      <c r="L65" s="454"/>
      <c r="M65" s="454"/>
      <c r="N65" s="454">
        <f t="shared" ref="N65:N72" si="43">SUM(O65:P65)</f>
        <v>0</v>
      </c>
      <c r="O65" s="454"/>
      <c r="P65" s="454"/>
      <c r="Q65" s="455"/>
      <c r="R65" s="440" t="s">
        <v>894</v>
      </c>
      <c r="S65" s="456" t="s">
        <v>1237</v>
      </c>
      <c r="T65" s="442"/>
      <c r="U65" s="446"/>
    </row>
    <row r="66" spans="1:21" s="447" customFormat="1" ht="18" customHeight="1">
      <c r="A66" s="452" t="s">
        <v>942</v>
      </c>
      <c r="B66" s="453" t="s">
        <v>68</v>
      </c>
      <c r="C66" s="454">
        <f t="shared" si="39"/>
        <v>0</v>
      </c>
      <c r="D66" s="454"/>
      <c r="E66" s="454"/>
      <c r="F66" s="454">
        <f t="shared" si="40"/>
        <v>0</v>
      </c>
      <c r="G66" s="454"/>
      <c r="H66" s="454">
        <f t="shared" si="41"/>
        <v>0</v>
      </c>
      <c r="I66" s="454"/>
      <c r="J66" s="454"/>
      <c r="K66" s="454">
        <f t="shared" si="42"/>
        <v>0</v>
      </c>
      <c r="L66" s="454"/>
      <c r="M66" s="454"/>
      <c r="N66" s="454">
        <f t="shared" si="43"/>
        <v>0</v>
      </c>
      <c r="O66" s="454"/>
      <c r="P66" s="454"/>
      <c r="Q66" s="455"/>
      <c r="R66" s="440" t="s">
        <v>894</v>
      </c>
      <c r="S66" s="456" t="s">
        <v>1238</v>
      </c>
      <c r="T66" s="442"/>
      <c r="U66" s="446"/>
    </row>
    <row r="67" spans="1:21" s="447" customFormat="1" ht="18" customHeight="1">
      <c r="A67" s="452" t="s">
        <v>942</v>
      </c>
      <c r="B67" s="453" t="s">
        <v>77</v>
      </c>
      <c r="C67" s="454">
        <f t="shared" si="39"/>
        <v>0</v>
      </c>
      <c r="D67" s="454"/>
      <c r="E67" s="454"/>
      <c r="F67" s="454">
        <f t="shared" si="40"/>
        <v>0</v>
      </c>
      <c r="G67" s="454"/>
      <c r="H67" s="454">
        <f t="shared" si="41"/>
        <v>969</v>
      </c>
      <c r="I67" s="454">
        <v>969</v>
      </c>
      <c r="J67" s="454"/>
      <c r="K67" s="454">
        <f t="shared" si="42"/>
        <v>0</v>
      </c>
      <c r="L67" s="454"/>
      <c r="M67" s="454"/>
      <c r="N67" s="454">
        <f t="shared" si="43"/>
        <v>0</v>
      </c>
      <c r="O67" s="454"/>
      <c r="P67" s="454"/>
      <c r="Q67" s="455"/>
      <c r="R67" s="440" t="s">
        <v>894</v>
      </c>
      <c r="S67" s="456" t="s">
        <v>1239</v>
      </c>
      <c r="T67" s="442"/>
      <c r="U67" s="446"/>
    </row>
    <row r="68" spans="1:21" s="447" customFormat="1" ht="18" customHeight="1">
      <c r="A68" s="452" t="s">
        <v>942</v>
      </c>
      <c r="B68" s="453" t="s">
        <v>152</v>
      </c>
      <c r="C68" s="454">
        <f t="shared" si="39"/>
        <v>400</v>
      </c>
      <c r="D68" s="454">
        <v>400</v>
      </c>
      <c r="E68" s="454"/>
      <c r="F68" s="454">
        <f t="shared" si="40"/>
        <v>0</v>
      </c>
      <c r="G68" s="454"/>
      <c r="H68" s="454">
        <f t="shared" si="41"/>
        <v>2877</v>
      </c>
      <c r="I68" s="454">
        <v>2877</v>
      </c>
      <c r="J68" s="454"/>
      <c r="K68" s="454">
        <f t="shared" si="42"/>
        <v>0</v>
      </c>
      <c r="L68" s="454"/>
      <c r="M68" s="454"/>
      <c r="N68" s="454">
        <f t="shared" si="43"/>
        <v>0</v>
      </c>
      <c r="O68" s="454"/>
      <c r="P68" s="454"/>
      <c r="Q68" s="455"/>
      <c r="R68" s="440" t="s">
        <v>894</v>
      </c>
      <c r="S68" s="456" t="s">
        <v>898</v>
      </c>
      <c r="T68" s="442"/>
      <c r="U68" s="446"/>
    </row>
    <row r="69" spans="1:21" s="447" customFormat="1" ht="18" customHeight="1">
      <c r="A69" s="452" t="s">
        <v>942</v>
      </c>
      <c r="B69" s="453" t="s">
        <v>204</v>
      </c>
      <c r="C69" s="454">
        <f t="shared" si="39"/>
        <v>0</v>
      </c>
      <c r="D69" s="454"/>
      <c r="E69" s="454"/>
      <c r="F69" s="454">
        <f t="shared" si="40"/>
        <v>0</v>
      </c>
      <c r="G69" s="454"/>
      <c r="H69" s="454">
        <f t="shared" si="41"/>
        <v>2935</v>
      </c>
      <c r="I69" s="454">
        <v>2935</v>
      </c>
      <c r="J69" s="454"/>
      <c r="K69" s="454">
        <f t="shared" si="42"/>
        <v>0</v>
      </c>
      <c r="L69" s="454"/>
      <c r="M69" s="454"/>
      <c r="N69" s="454">
        <f t="shared" si="43"/>
        <v>0</v>
      </c>
      <c r="O69" s="454"/>
      <c r="P69" s="454"/>
      <c r="Q69" s="455"/>
      <c r="R69" s="440" t="s">
        <v>894</v>
      </c>
      <c r="S69" s="456" t="s">
        <v>899</v>
      </c>
      <c r="T69" s="442"/>
      <c r="U69" s="446"/>
    </row>
    <row r="70" spans="1:21" s="447" customFormat="1" ht="18" customHeight="1">
      <c r="A70" s="452" t="s">
        <v>942</v>
      </c>
      <c r="B70" s="453" t="s">
        <v>217</v>
      </c>
      <c r="C70" s="454">
        <f t="shared" si="39"/>
        <v>0</v>
      </c>
      <c r="D70" s="454"/>
      <c r="E70" s="454"/>
      <c r="F70" s="454">
        <f t="shared" si="40"/>
        <v>0</v>
      </c>
      <c r="G70" s="454"/>
      <c r="H70" s="454">
        <f t="shared" si="41"/>
        <v>2877</v>
      </c>
      <c r="I70" s="454">
        <v>2877</v>
      </c>
      <c r="J70" s="454"/>
      <c r="K70" s="454">
        <f t="shared" si="42"/>
        <v>0</v>
      </c>
      <c r="L70" s="454"/>
      <c r="M70" s="454"/>
      <c r="N70" s="454">
        <f t="shared" si="43"/>
        <v>0</v>
      </c>
      <c r="O70" s="454"/>
      <c r="P70" s="454"/>
      <c r="Q70" s="455"/>
      <c r="R70" s="440" t="s">
        <v>894</v>
      </c>
      <c r="S70" s="456" t="s">
        <v>900</v>
      </c>
      <c r="T70" s="442"/>
      <c r="U70" s="446"/>
    </row>
    <row r="71" spans="1:21" s="447" customFormat="1" ht="18" customHeight="1">
      <c r="A71" s="452" t="s">
        <v>942</v>
      </c>
      <c r="B71" s="453" t="s">
        <v>247</v>
      </c>
      <c r="C71" s="454">
        <f t="shared" si="39"/>
        <v>1000</v>
      </c>
      <c r="D71" s="454">
        <v>1000</v>
      </c>
      <c r="E71" s="454"/>
      <c r="F71" s="454">
        <f t="shared" si="40"/>
        <v>0</v>
      </c>
      <c r="G71" s="454"/>
      <c r="H71" s="454">
        <f t="shared" si="41"/>
        <v>969</v>
      </c>
      <c r="I71" s="454">
        <v>969</v>
      </c>
      <c r="J71" s="454"/>
      <c r="K71" s="454">
        <f t="shared" si="42"/>
        <v>0</v>
      </c>
      <c r="L71" s="454"/>
      <c r="M71" s="454"/>
      <c r="N71" s="454">
        <f t="shared" si="43"/>
        <v>0</v>
      </c>
      <c r="O71" s="454"/>
      <c r="P71" s="454"/>
      <c r="Q71" s="455"/>
      <c r="R71" s="440" t="s">
        <v>894</v>
      </c>
      <c r="S71" s="456" t="s">
        <v>901</v>
      </c>
      <c r="T71" s="442"/>
      <c r="U71" s="446"/>
    </row>
    <row r="72" spans="1:21" s="447" customFormat="1" ht="18" customHeight="1">
      <c r="A72" s="452" t="s">
        <v>942</v>
      </c>
      <c r="B72" s="453" t="s">
        <v>258</v>
      </c>
      <c r="C72" s="454">
        <f t="shared" si="39"/>
        <v>4055</v>
      </c>
      <c r="D72" s="454">
        <v>4055</v>
      </c>
      <c r="E72" s="454"/>
      <c r="F72" s="454">
        <f t="shared" si="40"/>
        <v>0</v>
      </c>
      <c r="G72" s="454"/>
      <c r="H72" s="454">
        <f t="shared" si="41"/>
        <v>4373</v>
      </c>
      <c r="I72" s="454">
        <v>4373</v>
      </c>
      <c r="J72" s="454"/>
      <c r="K72" s="454">
        <f t="shared" si="42"/>
        <v>0</v>
      </c>
      <c r="L72" s="454"/>
      <c r="M72" s="454"/>
      <c r="N72" s="454">
        <f t="shared" si="43"/>
        <v>0</v>
      </c>
      <c r="O72" s="454"/>
      <c r="P72" s="454"/>
      <c r="Q72" s="455"/>
      <c r="R72" s="440" t="s">
        <v>894</v>
      </c>
      <c r="S72" s="456" t="s">
        <v>902</v>
      </c>
      <c r="T72" s="442"/>
      <c r="U72" s="446"/>
    </row>
    <row r="73" spans="1:21" s="464" customFormat="1" ht="27">
      <c r="A73" s="459" t="s">
        <v>1252</v>
      </c>
      <c r="B73" s="460" t="s">
        <v>1253</v>
      </c>
      <c r="C73" s="461">
        <f>C74+C76</f>
        <v>1618</v>
      </c>
      <c r="D73" s="461">
        <f t="shared" ref="D73:P73" si="44">D74+D76</f>
        <v>1618</v>
      </c>
      <c r="E73" s="461">
        <f t="shared" si="44"/>
        <v>0</v>
      </c>
      <c r="F73" s="461">
        <f t="shared" si="44"/>
        <v>0</v>
      </c>
      <c r="G73" s="461">
        <f t="shared" si="44"/>
        <v>0</v>
      </c>
      <c r="H73" s="461">
        <f t="shared" si="44"/>
        <v>901</v>
      </c>
      <c r="I73" s="461">
        <f t="shared" si="44"/>
        <v>901</v>
      </c>
      <c r="J73" s="461">
        <f t="shared" si="44"/>
        <v>0</v>
      </c>
      <c r="K73" s="461">
        <f t="shared" si="44"/>
        <v>0</v>
      </c>
      <c r="L73" s="461">
        <f t="shared" si="44"/>
        <v>0</v>
      </c>
      <c r="M73" s="461">
        <f t="shared" si="44"/>
        <v>0</v>
      </c>
      <c r="N73" s="461">
        <f t="shared" si="44"/>
        <v>0</v>
      </c>
      <c r="O73" s="461">
        <f t="shared" si="44"/>
        <v>0</v>
      </c>
      <c r="P73" s="461">
        <f t="shared" si="44"/>
        <v>0</v>
      </c>
      <c r="Q73" s="462"/>
      <c r="R73" s="440" t="s">
        <v>894</v>
      </c>
      <c r="S73" s="441" t="s">
        <v>895</v>
      </c>
      <c r="T73" s="442"/>
      <c r="U73" s="463"/>
    </row>
    <row r="74" spans="1:21" s="464" customFormat="1" ht="18" customHeight="1">
      <c r="A74" s="459" t="s">
        <v>249</v>
      </c>
      <c r="B74" s="460" t="s">
        <v>248</v>
      </c>
      <c r="C74" s="461">
        <f>SUBTOTAL(9,C75)</f>
        <v>323</v>
      </c>
      <c r="D74" s="461">
        <f t="shared" ref="D74:P74" si="45">SUBTOTAL(9,D75)</f>
        <v>323</v>
      </c>
      <c r="E74" s="461">
        <f t="shared" si="45"/>
        <v>0</v>
      </c>
      <c r="F74" s="461">
        <f t="shared" si="45"/>
        <v>0</v>
      </c>
      <c r="G74" s="461">
        <f t="shared" si="45"/>
        <v>0</v>
      </c>
      <c r="H74" s="461">
        <f t="shared" si="45"/>
        <v>0</v>
      </c>
      <c r="I74" s="461">
        <f t="shared" si="45"/>
        <v>0</v>
      </c>
      <c r="J74" s="461">
        <f t="shared" si="45"/>
        <v>0</v>
      </c>
      <c r="K74" s="461">
        <f t="shared" si="45"/>
        <v>0</v>
      </c>
      <c r="L74" s="461">
        <f t="shared" si="45"/>
        <v>0</v>
      </c>
      <c r="M74" s="461">
        <f t="shared" si="45"/>
        <v>0</v>
      </c>
      <c r="N74" s="461">
        <f t="shared" si="45"/>
        <v>0</v>
      </c>
      <c r="O74" s="461">
        <f t="shared" si="45"/>
        <v>0</v>
      </c>
      <c r="P74" s="461">
        <f t="shared" si="45"/>
        <v>0</v>
      </c>
      <c r="Q74" s="462"/>
      <c r="R74" s="440" t="s">
        <v>894</v>
      </c>
      <c r="S74" s="441" t="s">
        <v>895</v>
      </c>
      <c r="T74" s="442"/>
      <c r="U74" s="463"/>
    </row>
    <row r="75" spans="1:21" s="447" customFormat="1" ht="18" customHeight="1">
      <c r="A75" s="452"/>
      <c r="B75" s="453" t="s">
        <v>1390</v>
      </c>
      <c r="C75" s="454">
        <f>SUM(D75:E75)</f>
        <v>323</v>
      </c>
      <c r="D75" s="454">
        <v>323</v>
      </c>
      <c r="E75" s="454"/>
      <c r="F75" s="454"/>
      <c r="G75" s="454"/>
      <c r="H75" s="454"/>
      <c r="I75" s="454"/>
      <c r="J75" s="454"/>
      <c r="K75" s="454"/>
      <c r="L75" s="454"/>
      <c r="M75" s="454"/>
      <c r="N75" s="454"/>
      <c r="O75" s="454"/>
      <c r="P75" s="454"/>
      <c r="Q75" s="455"/>
      <c r="R75" s="440" t="s">
        <v>894</v>
      </c>
      <c r="S75" s="456" t="s">
        <v>1391</v>
      </c>
      <c r="T75" s="442"/>
      <c r="U75" s="446"/>
    </row>
    <row r="76" spans="1:21" s="464" customFormat="1" ht="18" customHeight="1">
      <c r="A76" s="459" t="s">
        <v>249</v>
      </c>
      <c r="B76" s="460" t="s">
        <v>257</v>
      </c>
      <c r="C76" s="461">
        <f>SUBTOTAL(9,C77:C85)</f>
        <v>1295</v>
      </c>
      <c r="D76" s="461">
        <f t="shared" ref="D76:P76" si="46">SUBTOTAL(9,D77:D85)</f>
        <v>1295</v>
      </c>
      <c r="E76" s="461">
        <f t="shared" si="46"/>
        <v>0</v>
      </c>
      <c r="F76" s="461">
        <f t="shared" si="46"/>
        <v>0</v>
      </c>
      <c r="G76" s="461">
        <f t="shared" si="46"/>
        <v>0</v>
      </c>
      <c r="H76" s="461">
        <f t="shared" si="46"/>
        <v>901</v>
      </c>
      <c r="I76" s="461">
        <f t="shared" si="46"/>
        <v>901</v>
      </c>
      <c r="J76" s="461">
        <f t="shared" si="46"/>
        <v>0</v>
      </c>
      <c r="K76" s="461">
        <f t="shared" si="46"/>
        <v>0</v>
      </c>
      <c r="L76" s="461">
        <f t="shared" si="46"/>
        <v>0</v>
      </c>
      <c r="M76" s="461">
        <f t="shared" si="46"/>
        <v>0</v>
      </c>
      <c r="N76" s="461">
        <f t="shared" si="46"/>
        <v>0</v>
      </c>
      <c r="O76" s="461">
        <f t="shared" si="46"/>
        <v>0</v>
      </c>
      <c r="P76" s="461">
        <f t="shared" si="46"/>
        <v>0</v>
      </c>
      <c r="Q76" s="462"/>
      <c r="R76" s="440" t="s">
        <v>894</v>
      </c>
      <c r="S76" s="441" t="s">
        <v>895</v>
      </c>
      <c r="T76" s="442"/>
      <c r="U76" s="463"/>
    </row>
    <row r="77" spans="1:21" s="447" customFormat="1" ht="18" customHeight="1">
      <c r="A77" s="452" t="s">
        <v>942</v>
      </c>
      <c r="B77" s="453" t="s">
        <v>38</v>
      </c>
      <c r="C77" s="454">
        <f t="shared" ref="C77:C84" si="47">SUM(D77:E77)</f>
        <v>0</v>
      </c>
      <c r="D77" s="454"/>
      <c r="E77" s="454"/>
      <c r="F77" s="454">
        <f t="shared" ref="F77:F84" si="48">SUM(G77:G77)</f>
        <v>0</v>
      </c>
      <c r="G77" s="454"/>
      <c r="H77" s="454">
        <f t="shared" ref="H77:H85" si="49">SUM(I77:J77)</f>
        <v>0</v>
      </c>
      <c r="I77" s="454"/>
      <c r="J77" s="454"/>
      <c r="K77" s="454">
        <f t="shared" ref="K77:K84" si="50">SUM(L77:M77)</f>
        <v>0</v>
      </c>
      <c r="L77" s="454"/>
      <c r="M77" s="454"/>
      <c r="N77" s="454">
        <f t="shared" ref="N77:N84" si="51">SUM(O77:P77)</f>
        <v>0</v>
      </c>
      <c r="O77" s="454"/>
      <c r="P77" s="454"/>
      <c r="Q77" s="455"/>
      <c r="R77" s="440" t="s">
        <v>894</v>
      </c>
      <c r="S77" s="456" t="s">
        <v>1237</v>
      </c>
      <c r="T77" s="442"/>
      <c r="U77" s="446"/>
    </row>
    <row r="78" spans="1:21" s="447" customFormat="1" ht="18" customHeight="1">
      <c r="A78" s="452" t="s">
        <v>942</v>
      </c>
      <c r="B78" s="453" t="s">
        <v>68</v>
      </c>
      <c r="C78" s="454">
        <f t="shared" si="47"/>
        <v>0</v>
      </c>
      <c r="D78" s="454"/>
      <c r="E78" s="454"/>
      <c r="F78" s="454">
        <f t="shared" si="48"/>
        <v>0</v>
      </c>
      <c r="G78" s="454"/>
      <c r="H78" s="454">
        <f t="shared" si="49"/>
        <v>0</v>
      </c>
      <c r="I78" s="454"/>
      <c r="J78" s="454"/>
      <c r="K78" s="454">
        <f t="shared" si="50"/>
        <v>0</v>
      </c>
      <c r="L78" s="454"/>
      <c r="M78" s="454"/>
      <c r="N78" s="454">
        <f t="shared" si="51"/>
        <v>0</v>
      </c>
      <c r="O78" s="454"/>
      <c r="P78" s="454"/>
      <c r="Q78" s="455"/>
      <c r="R78" s="440" t="s">
        <v>894</v>
      </c>
      <c r="S78" s="456" t="s">
        <v>1238</v>
      </c>
      <c r="T78" s="442"/>
      <c r="U78" s="446"/>
    </row>
    <row r="79" spans="1:21" s="447" customFormat="1" ht="18" customHeight="1">
      <c r="A79" s="452" t="s">
        <v>942</v>
      </c>
      <c r="B79" s="453" t="s">
        <v>77</v>
      </c>
      <c r="C79" s="454">
        <f t="shared" si="47"/>
        <v>0</v>
      </c>
      <c r="D79" s="454"/>
      <c r="E79" s="454"/>
      <c r="F79" s="454">
        <f t="shared" si="48"/>
        <v>0</v>
      </c>
      <c r="G79" s="454"/>
      <c r="H79" s="454">
        <f t="shared" si="49"/>
        <v>0</v>
      </c>
      <c r="I79" s="454"/>
      <c r="J79" s="454"/>
      <c r="K79" s="454">
        <f t="shared" si="50"/>
        <v>0</v>
      </c>
      <c r="L79" s="454"/>
      <c r="M79" s="454"/>
      <c r="N79" s="454">
        <f t="shared" si="51"/>
        <v>0</v>
      </c>
      <c r="O79" s="454"/>
      <c r="P79" s="454"/>
      <c r="Q79" s="455"/>
      <c r="R79" s="440" t="s">
        <v>894</v>
      </c>
      <c r="S79" s="456" t="s">
        <v>1239</v>
      </c>
      <c r="T79" s="442"/>
      <c r="U79" s="446"/>
    </row>
    <row r="80" spans="1:21" s="447" customFormat="1" ht="18" customHeight="1">
      <c r="A80" s="452" t="s">
        <v>942</v>
      </c>
      <c r="B80" s="453" t="s">
        <v>152</v>
      </c>
      <c r="C80" s="454">
        <f t="shared" si="47"/>
        <v>1295</v>
      </c>
      <c r="D80" s="454">
        <v>1295</v>
      </c>
      <c r="E80" s="454"/>
      <c r="F80" s="454">
        <f t="shared" si="48"/>
        <v>0</v>
      </c>
      <c r="G80" s="454"/>
      <c r="H80" s="454">
        <f t="shared" si="49"/>
        <v>0</v>
      </c>
      <c r="I80" s="454"/>
      <c r="J80" s="454"/>
      <c r="K80" s="454">
        <f t="shared" si="50"/>
        <v>0</v>
      </c>
      <c r="L80" s="454"/>
      <c r="M80" s="454"/>
      <c r="N80" s="454">
        <f t="shared" si="51"/>
        <v>0</v>
      </c>
      <c r="O80" s="454"/>
      <c r="P80" s="454"/>
      <c r="Q80" s="455"/>
      <c r="R80" s="440" t="s">
        <v>894</v>
      </c>
      <c r="S80" s="456" t="s">
        <v>898</v>
      </c>
      <c r="T80" s="442"/>
      <c r="U80" s="446"/>
    </row>
    <row r="81" spans="1:21" s="447" customFormat="1" ht="18" customHeight="1">
      <c r="A81" s="452" t="s">
        <v>942</v>
      </c>
      <c r="B81" s="453" t="s">
        <v>204</v>
      </c>
      <c r="C81" s="454">
        <f t="shared" si="47"/>
        <v>0</v>
      </c>
      <c r="D81" s="454"/>
      <c r="E81" s="454"/>
      <c r="F81" s="454">
        <f t="shared" si="48"/>
        <v>0</v>
      </c>
      <c r="G81" s="454"/>
      <c r="H81" s="454">
        <f t="shared" si="49"/>
        <v>0</v>
      </c>
      <c r="I81" s="454"/>
      <c r="J81" s="454"/>
      <c r="K81" s="454">
        <f t="shared" si="50"/>
        <v>0</v>
      </c>
      <c r="L81" s="454"/>
      <c r="M81" s="454"/>
      <c r="N81" s="454">
        <f t="shared" si="51"/>
        <v>0</v>
      </c>
      <c r="O81" s="454"/>
      <c r="P81" s="454"/>
      <c r="Q81" s="455"/>
      <c r="R81" s="440" t="s">
        <v>894</v>
      </c>
      <c r="S81" s="456" t="s">
        <v>899</v>
      </c>
      <c r="T81" s="442"/>
      <c r="U81" s="446"/>
    </row>
    <row r="82" spans="1:21" s="447" customFormat="1" ht="18" customHeight="1">
      <c r="A82" s="452" t="s">
        <v>942</v>
      </c>
      <c r="B82" s="453" t="s">
        <v>217</v>
      </c>
      <c r="C82" s="454">
        <f t="shared" si="47"/>
        <v>0</v>
      </c>
      <c r="D82" s="454"/>
      <c r="E82" s="454"/>
      <c r="F82" s="454">
        <f t="shared" si="48"/>
        <v>0</v>
      </c>
      <c r="G82" s="454"/>
      <c r="H82" s="454">
        <f t="shared" si="49"/>
        <v>0</v>
      </c>
      <c r="I82" s="454"/>
      <c r="J82" s="454"/>
      <c r="K82" s="454">
        <f t="shared" si="50"/>
        <v>0</v>
      </c>
      <c r="L82" s="454"/>
      <c r="M82" s="454"/>
      <c r="N82" s="454">
        <f t="shared" si="51"/>
        <v>0</v>
      </c>
      <c r="O82" s="454"/>
      <c r="P82" s="454"/>
      <c r="Q82" s="455"/>
      <c r="R82" s="440" t="s">
        <v>894</v>
      </c>
      <c r="S82" s="456" t="s">
        <v>900</v>
      </c>
      <c r="T82" s="442"/>
      <c r="U82" s="446"/>
    </row>
    <row r="83" spans="1:21" s="447" customFormat="1" ht="18" customHeight="1">
      <c r="A83" s="452" t="s">
        <v>942</v>
      </c>
      <c r="B83" s="453" t="s">
        <v>247</v>
      </c>
      <c r="C83" s="454">
        <f t="shared" si="47"/>
        <v>0</v>
      </c>
      <c r="D83" s="454"/>
      <c r="E83" s="454"/>
      <c r="F83" s="454">
        <f t="shared" si="48"/>
        <v>0</v>
      </c>
      <c r="G83" s="454"/>
      <c r="H83" s="454">
        <f t="shared" si="49"/>
        <v>0</v>
      </c>
      <c r="I83" s="454"/>
      <c r="J83" s="454"/>
      <c r="K83" s="454">
        <f t="shared" si="50"/>
        <v>0</v>
      </c>
      <c r="L83" s="454"/>
      <c r="M83" s="454"/>
      <c r="N83" s="454">
        <f t="shared" si="51"/>
        <v>0</v>
      </c>
      <c r="O83" s="454"/>
      <c r="P83" s="454"/>
      <c r="Q83" s="455"/>
      <c r="R83" s="440" t="s">
        <v>894</v>
      </c>
      <c r="S83" s="456" t="s">
        <v>901</v>
      </c>
      <c r="T83" s="442"/>
      <c r="U83" s="446"/>
    </row>
    <row r="84" spans="1:21" s="447" customFormat="1" ht="18" customHeight="1">
      <c r="A84" s="452" t="s">
        <v>942</v>
      </c>
      <c r="B84" s="453" t="s">
        <v>258</v>
      </c>
      <c r="C84" s="454">
        <f t="shared" si="47"/>
        <v>0</v>
      </c>
      <c r="D84" s="454"/>
      <c r="E84" s="454"/>
      <c r="F84" s="454">
        <f t="shared" si="48"/>
        <v>0</v>
      </c>
      <c r="G84" s="454"/>
      <c r="H84" s="454">
        <f t="shared" si="49"/>
        <v>900</v>
      </c>
      <c r="I84" s="454">
        <v>900</v>
      </c>
      <c r="J84" s="454"/>
      <c r="K84" s="454">
        <f t="shared" si="50"/>
        <v>0</v>
      </c>
      <c r="L84" s="454"/>
      <c r="M84" s="454"/>
      <c r="N84" s="454">
        <f t="shared" si="51"/>
        <v>0</v>
      </c>
      <c r="O84" s="454"/>
      <c r="P84" s="454"/>
      <c r="Q84" s="455"/>
      <c r="R84" s="440" t="s">
        <v>894</v>
      </c>
      <c r="S84" s="456" t="s">
        <v>902</v>
      </c>
      <c r="T84" s="442"/>
      <c r="U84" s="446"/>
    </row>
    <row r="85" spans="1:21" s="464" customFormat="1" ht="18" customHeight="1">
      <c r="A85" s="459" t="s">
        <v>249</v>
      </c>
      <c r="B85" s="460" t="s">
        <v>1254</v>
      </c>
      <c r="C85" s="461"/>
      <c r="D85" s="461"/>
      <c r="E85" s="461"/>
      <c r="F85" s="461"/>
      <c r="G85" s="461"/>
      <c r="H85" s="493">
        <f t="shared" si="49"/>
        <v>1</v>
      </c>
      <c r="I85" s="461">
        <v>1</v>
      </c>
      <c r="J85" s="461"/>
      <c r="K85" s="461"/>
      <c r="L85" s="461"/>
      <c r="M85" s="461"/>
      <c r="N85" s="461"/>
      <c r="O85" s="461"/>
      <c r="P85" s="461"/>
      <c r="Q85" s="462"/>
      <c r="R85" s="440" t="s">
        <v>894</v>
      </c>
      <c r="S85" s="465" t="s">
        <v>1244</v>
      </c>
      <c r="T85" s="442"/>
      <c r="U85" s="463"/>
    </row>
    <row r="86" spans="1:21" s="447" customFormat="1" ht="51">
      <c r="A86" s="448" t="s">
        <v>46</v>
      </c>
      <c r="B86" s="449" t="s">
        <v>1255</v>
      </c>
      <c r="C86" s="450">
        <f>+C87</f>
        <v>21772</v>
      </c>
      <c r="D86" s="450">
        <f t="shared" ref="D86:P86" si="52">+D87</f>
        <v>21772</v>
      </c>
      <c r="E86" s="450">
        <f t="shared" si="52"/>
        <v>0</v>
      </c>
      <c r="F86" s="450">
        <f t="shared" si="52"/>
        <v>0</v>
      </c>
      <c r="G86" s="450">
        <f t="shared" si="52"/>
        <v>0</v>
      </c>
      <c r="H86" s="450">
        <f t="shared" si="52"/>
        <v>429.24200000000002</v>
      </c>
      <c r="I86" s="450">
        <f t="shared" si="52"/>
        <v>429.24200000000002</v>
      </c>
      <c r="J86" s="450">
        <f t="shared" si="52"/>
        <v>0</v>
      </c>
      <c r="K86" s="450">
        <f t="shared" si="52"/>
        <v>0</v>
      </c>
      <c r="L86" s="450">
        <f t="shared" si="52"/>
        <v>0</v>
      </c>
      <c r="M86" s="450">
        <f t="shared" si="52"/>
        <v>0</v>
      </c>
      <c r="N86" s="450">
        <f t="shared" si="52"/>
        <v>216</v>
      </c>
      <c r="O86" s="450">
        <f t="shared" si="52"/>
        <v>216</v>
      </c>
      <c r="P86" s="450">
        <f t="shared" si="52"/>
        <v>0</v>
      </c>
      <c r="Q86" s="451"/>
      <c r="R86" s="440" t="s">
        <v>894</v>
      </c>
      <c r="S86" s="441" t="s">
        <v>895</v>
      </c>
      <c r="T86" s="442"/>
      <c r="U86" s="446"/>
    </row>
    <row r="87" spans="1:21" s="445" customFormat="1" ht="38.25">
      <c r="A87" s="448">
        <v>1</v>
      </c>
      <c r="B87" s="449" t="s">
        <v>1256</v>
      </c>
      <c r="C87" s="450">
        <f t="shared" ref="C87:P87" si="53">+C88+C90</f>
        <v>21772</v>
      </c>
      <c r="D87" s="450">
        <f t="shared" si="53"/>
        <v>21772</v>
      </c>
      <c r="E87" s="450">
        <f t="shared" si="53"/>
        <v>0</v>
      </c>
      <c r="F87" s="450">
        <f t="shared" si="53"/>
        <v>0</v>
      </c>
      <c r="G87" s="450">
        <f t="shared" si="53"/>
        <v>0</v>
      </c>
      <c r="H87" s="450">
        <f t="shared" si="53"/>
        <v>429.24200000000002</v>
      </c>
      <c r="I87" s="450">
        <f t="shared" si="53"/>
        <v>429.24200000000002</v>
      </c>
      <c r="J87" s="450">
        <f t="shared" si="53"/>
        <v>0</v>
      </c>
      <c r="K87" s="450">
        <f t="shared" si="53"/>
        <v>0</v>
      </c>
      <c r="L87" s="450">
        <f t="shared" si="53"/>
        <v>0</v>
      </c>
      <c r="M87" s="450">
        <f t="shared" si="53"/>
        <v>0</v>
      </c>
      <c r="N87" s="450">
        <f t="shared" si="53"/>
        <v>216</v>
      </c>
      <c r="O87" s="450">
        <f t="shared" si="53"/>
        <v>216</v>
      </c>
      <c r="P87" s="450">
        <f t="shared" si="53"/>
        <v>0</v>
      </c>
      <c r="Q87" s="451"/>
      <c r="R87" s="440" t="s">
        <v>894</v>
      </c>
      <c r="S87" s="441" t="s">
        <v>895</v>
      </c>
      <c r="T87" s="442"/>
      <c r="U87" s="446"/>
    </row>
    <row r="88" spans="1:21" s="464" customFormat="1" ht="18" customHeight="1">
      <c r="A88" s="459" t="s">
        <v>249</v>
      </c>
      <c r="B88" s="460" t="s">
        <v>248</v>
      </c>
      <c r="C88" s="461">
        <f t="shared" ref="C88:P88" si="54">SUBTOTAL(9,C89:C89)</f>
        <v>1089</v>
      </c>
      <c r="D88" s="461">
        <f t="shared" si="54"/>
        <v>1089</v>
      </c>
      <c r="E88" s="461">
        <f t="shared" si="54"/>
        <v>0</v>
      </c>
      <c r="F88" s="461">
        <f t="shared" si="54"/>
        <v>0</v>
      </c>
      <c r="G88" s="461">
        <f t="shared" si="54"/>
        <v>0</v>
      </c>
      <c r="H88" s="461">
        <f t="shared" si="54"/>
        <v>348</v>
      </c>
      <c r="I88" s="461">
        <f t="shared" si="54"/>
        <v>348</v>
      </c>
      <c r="J88" s="461">
        <f t="shared" si="54"/>
        <v>0</v>
      </c>
      <c r="K88" s="461">
        <f t="shared" si="54"/>
        <v>0</v>
      </c>
      <c r="L88" s="461">
        <f t="shared" si="54"/>
        <v>0</v>
      </c>
      <c r="M88" s="461">
        <f t="shared" si="54"/>
        <v>0</v>
      </c>
      <c r="N88" s="461">
        <f t="shared" si="54"/>
        <v>0</v>
      </c>
      <c r="O88" s="461">
        <f t="shared" si="54"/>
        <v>0</v>
      </c>
      <c r="P88" s="461">
        <f t="shared" si="54"/>
        <v>0</v>
      </c>
      <c r="Q88" s="462"/>
      <c r="R88" s="440" t="s">
        <v>894</v>
      </c>
      <c r="S88" s="441" t="s">
        <v>895</v>
      </c>
      <c r="T88" s="442"/>
      <c r="U88" s="463"/>
    </row>
    <row r="89" spans="1:21" s="447" customFormat="1" ht="18" customHeight="1">
      <c r="A89" s="452" t="s">
        <v>942</v>
      </c>
      <c r="B89" s="453" t="s">
        <v>1257</v>
      </c>
      <c r="C89" s="454">
        <f>SUM(D89:E89)</f>
        <v>1089</v>
      </c>
      <c r="D89" s="454">
        <v>1089</v>
      </c>
      <c r="E89" s="454"/>
      <c r="F89" s="454"/>
      <c r="G89" s="454"/>
      <c r="H89" s="454">
        <f>SUM(I89:J89)</f>
        <v>348</v>
      </c>
      <c r="I89" s="454">
        <v>348</v>
      </c>
      <c r="J89" s="454"/>
      <c r="K89" s="454"/>
      <c r="L89" s="454"/>
      <c r="M89" s="454"/>
      <c r="N89" s="454"/>
      <c r="O89" s="454"/>
      <c r="P89" s="454"/>
      <c r="Q89" s="455"/>
      <c r="R89" s="440" t="s">
        <v>894</v>
      </c>
      <c r="S89" s="456" t="s">
        <v>1258</v>
      </c>
      <c r="T89" s="442"/>
      <c r="U89" s="446"/>
    </row>
    <row r="90" spans="1:21" s="464" customFormat="1" ht="18" customHeight="1">
      <c r="A90" s="459" t="s">
        <v>249</v>
      </c>
      <c r="B90" s="460" t="s">
        <v>257</v>
      </c>
      <c r="C90" s="461">
        <f>SUBTOTAL(9,C91:C99)</f>
        <v>20683</v>
      </c>
      <c r="D90" s="461">
        <f t="shared" ref="D90:P90" si="55">SUBTOTAL(9,D91:D99)</f>
        <v>20683</v>
      </c>
      <c r="E90" s="461">
        <f t="shared" si="55"/>
        <v>0</v>
      </c>
      <c r="F90" s="461">
        <f t="shared" si="55"/>
        <v>0</v>
      </c>
      <c r="G90" s="461">
        <f t="shared" si="55"/>
        <v>0</v>
      </c>
      <c r="H90" s="461">
        <f t="shared" si="55"/>
        <v>81.242000000000004</v>
      </c>
      <c r="I90" s="461">
        <f t="shared" si="55"/>
        <v>81.242000000000004</v>
      </c>
      <c r="J90" s="461">
        <f t="shared" si="55"/>
        <v>0</v>
      </c>
      <c r="K90" s="461">
        <f t="shared" si="55"/>
        <v>0</v>
      </c>
      <c r="L90" s="461">
        <f t="shared" si="55"/>
        <v>0</v>
      </c>
      <c r="M90" s="461">
        <f t="shared" si="55"/>
        <v>0</v>
      </c>
      <c r="N90" s="461">
        <f t="shared" si="55"/>
        <v>216</v>
      </c>
      <c r="O90" s="461">
        <f t="shared" si="55"/>
        <v>216</v>
      </c>
      <c r="P90" s="461">
        <f t="shared" si="55"/>
        <v>0</v>
      </c>
      <c r="Q90" s="462"/>
      <c r="R90" s="440" t="s">
        <v>894</v>
      </c>
      <c r="S90" s="441" t="s">
        <v>895</v>
      </c>
      <c r="T90" s="442"/>
      <c r="U90" s="463"/>
    </row>
    <row r="91" spans="1:21" s="447" customFormat="1" ht="18" customHeight="1">
      <c r="A91" s="452" t="s">
        <v>942</v>
      </c>
      <c r="B91" s="453" t="s">
        <v>38</v>
      </c>
      <c r="C91" s="454">
        <f t="shared" ref="C91:C98" si="56">SUM(D91:E91)</f>
        <v>216</v>
      </c>
      <c r="D91" s="454">
        <v>216</v>
      </c>
      <c r="E91" s="454"/>
      <c r="F91" s="454">
        <f t="shared" ref="F91:F98" si="57">SUM(G91:G91)</f>
        <v>0</v>
      </c>
      <c r="G91" s="454"/>
      <c r="H91" s="454">
        <f t="shared" ref="H91:H99" si="58">SUM(I91:J91)</f>
        <v>0</v>
      </c>
      <c r="I91" s="454"/>
      <c r="J91" s="454"/>
      <c r="K91" s="454">
        <f t="shared" ref="K91:K98" si="59">SUM(L91:M91)</f>
        <v>0</v>
      </c>
      <c r="L91" s="454"/>
      <c r="M91" s="454"/>
      <c r="N91" s="454">
        <f t="shared" ref="N91:N98" si="60">SUM(O91:P91)</f>
        <v>0</v>
      </c>
      <c r="O91" s="454"/>
      <c r="P91" s="454"/>
      <c r="Q91" s="455"/>
      <c r="R91" s="440" t="s">
        <v>894</v>
      </c>
      <c r="S91" s="456" t="s">
        <v>1237</v>
      </c>
      <c r="T91" s="442"/>
      <c r="U91" s="446"/>
    </row>
    <row r="92" spans="1:21" s="447" customFormat="1" ht="18" customHeight="1">
      <c r="A92" s="452" t="s">
        <v>942</v>
      </c>
      <c r="B92" s="453" t="s">
        <v>68</v>
      </c>
      <c r="C92" s="454">
        <f t="shared" si="56"/>
        <v>2033</v>
      </c>
      <c r="D92" s="454">
        <v>2033</v>
      </c>
      <c r="E92" s="454"/>
      <c r="F92" s="454">
        <f t="shared" si="57"/>
        <v>0</v>
      </c>
      <c r="G92" s="454"/>
      <c r="H92" s="454">
        <f t="shared" si="58"/>
        <v>0</v>
      </c>
      <c r="I92" s="454"/>
      <c r="J92" s="454"/>
      <c r="K92" s="454">
        <f t="shared" si="59"/>
        <v>0</v>
      </c>
      <c r="L92" s="454"/>
      <c r="M92" s="454"/>
      <c r="N92" s="454">
        <f t="shared" si="60"/>
        <v>0</v>
      </c>
      <c r="O92" s="454"/>
      <c r="P92" s="454"/>
      <c r="Q92" s="455"/>
      <c r="R92" s="440" t="s">
        <v>894</v>
      </c>
      <c r="S92" s="456" t="s">
        <v>1238</v>
      </c>
      <c r="T92" s="442"/>
      <c r="U92" s="446"/>
    </row>
    <row r="93" spans="1:21" s="447" customFormat="1" ht="18" customHeight="1">
      <c r="A93" s="452" t="s">
        <v>942</v>
      </c>
      <c r="B93" s="453" t="s">
        <v>77</v>
      </c>
      <c r="C93" s="454">
        <f t="shared" si="56"/>
        <v>810</v>
      </c>
      <c r="D93" s="454">
        <v>810</v>
      </c>
      <c r="E93" s="454"/>
      <c r="F93" s="454">
        <f t="shared" si="57"/>
        <v>0</v>
      </c>
      <c r="G93" s="454"/>
      <c r="H93" s="454">
        <f t="shared" si="58"/>
        <v>0</v>
      </c>
      <c r="I93" s="454"/>
      <c r="J93" s="454"/>
      <c r="K93" s="454">
        <f t="shared" si="59"/>
        <v>0</v>
      </c>
      <c r="L93" s="454"/>
      <c r="M93" s="454"/>
      <c r="N93" s="454">
        <f t="shared" si="60"/>
        <v>0</v>
      </c>
      <c r="O93" s="454"/>
      <c r="P93" s="454"/>
      <c r="Q93" s="455"/>
      <c r="R93" s="440" t="s">
        <v>894</v>
      </c>
      <c r="S93" s="456" t="s">
        <v>1239</v>
      </c>
      <c r="T93" s="442"/>
      <c r="U93" s="446"/>
    </row>
    <row r="94" spans="1:21" s="447" customFormat="1" ht="18" customHeight="1">
      <c r="A94" s="452" t="s">
        <v>942</v>
      </c>
      <c r="B94" s="453" t="s">
        <v>152</v>
      </c>
      <c r="C94" s="454">
        <f t="shared" si="56"/>
        <v>2898</v>
      </c>
      <c r="D94" s="454">
        <v>2898</v>
      </c>
      <c r="E94" s="454"/>
      <c r="F94" s="454">
        <f t="shared" si="57"/>
        <v>0</v>
      </c>
      <c r="G94" s="454"/>
      <c r="H94" s="454">
        <f t="shared" si="58"/>
        <v>0</v>
      </c>
      <c r="I94" s="454"/>
      <c r="J94" s="454"/>
      <c r="K94" s="454">
        <f t="shared" si="59"/>
        <v>0</v>
      </c>
      <c r="L94" s="454"/>
      <c r="M94" s="454"/>
      <c r="N94" s="454">
        <f t="shared" si="60"/>
        <v>216</v>
      </c>
      <c r="O94" s="454">
        <v>216</v>
      </c>
      <c r="P94" s="454"/>
      <c r="Q94" s="455"/>
      <c r="R94" s="440" t="s">
        <v>894</v>
      </c>
      <c r="S94" s="456" t="s">
        <v>898</v>
      </c>
      <c r="T94" s="442"/>
      <c r="U94" s="446"/>
    </row>
    <row r="95" spans="1:21" s="447" customFormat="1" ht="18" customHeight="1">
      <c r="A95" s="452" t="s">
        <v>942</v>
      </c>
      <c r="B95" s="453" t="s">
        <v>204</v>
      </c>
      <c r="C95" s="454">
        <f t="shared" si="56"/>
        <v>4081</v>
      </c>
      <c r="D95" s="454">
        <v>4081</v>
      </c>
      <c r="E95" s="454"/>
      <c r="F95" s="454">
        <f t="shared" si="57"/>
        <v>0</v>
      </c>
      <c r="G95" s="454"/>
      <c r="H95" s="454">
        <f t="shared" si="58"/>
        <v>0</v>
      </c>
      <c r="I95" s="454"/>
      <c r="J95" s="454"/>
      <c r="K95" s="454">
        <f t="shared" si="59"/>
        <v>0</v>
      </c>
      <c r="L95" s="454"/>
      <c r="M95" s="454"/>
      <c r="N95" s="454">
        <f t="shared" si="60"/>
        <v>0</v>
      </c>
      <c r="O95" s="454"/>
      <c r="P95" s="454"/>
      <c r="Q95" s="455"/>
      <c r="R95" s="440" t="s">
        <v>894</v>
      </c>
      <c r="S95" s="456" t="s">
        <v>899</v>
      </c>
      <c r="T95" s="442"/>
      <c r="U95" s="446"/>
    </row>
    <row r="96" spans="1:21" s="447" customFormat="1" ht="18" customHeight="1">
      <c r="A96" s="452" t="s">
        <v>942</v>
      </c>
      <c r="B96" s="453" t="s">
        <v>217</v>
      </c>
      <c r="C96" s="454">
        <f t="shared" si="56"/>
        <v>5158</v>
      </c>
      <c r="D96" s="454">
        <v>5158</v>
      </c>
      <c r="E96" s="454"/>
      <c r="F96" s="454">
        <f t="shared" si="57"/>
        <v>0</v>
      </c>
      <c r="G96" s="454"/>
      <c r="H96" s="454">
        <f t="shared" si="58"/>
        <v>11</v>
      </c>
      <c r="I96" s="454">
        <v>11</v>
      </c>
      <c r="J96" s="454"/>
      <c r="K96" s="454">
        <f t="shared" si="59"/>
        <v>0</v>
      </c>
      <c r="L96" s="454"/>
      <c r="M96" s="454"/>
      <c r="N96" s="454">
        <f t="shared" si="60"/>
        <v>0</v>
      </c>
      <c r="O96" s="454"/>
      <c r="P96" s="454"/>
      <c r="Q96" s="455"/>
      <c r="R96" s="440" t="s">
        <v>894</v>
      </c>
      <c r="S96" s="456" t="s">
        <v>900</v>
      </c>
      <c r="T96" s="442"/>
      <c r="U96" s="446"/>
    </row>
    <row r="97" spans="1:21" s="447" customFormat="1" ht="18" customHeight="1">
      <c r="A97" s="452" t="s">
        <v>942</v>
      </c>
      <c r="B97" s="453" t="s">
        <v>247</v>
      </c>
      <c r="C97" s="454">
        <f t="shared" si="56"/>
        <v>2139</v>
      </c>
      <c r="D97" s="454">
        <v>2139</v>
      </c>
      <c r="E97" s="454"/>
      <c r="F97" s="454">
        <f t="shared" si="57"/>
        <v>0</v>
      </c>
      <c r="G97" s="454"/>
      <c r="H97" s="454">
        <f t="shared" si="58"/>
        <v>30.242000000000001</v>
      </c>
      <c r="I97" s="454">
        <v>30.242000000000001</v>
      </c>
      <c r="J97" s="454"/>
      <c r="K97" s="454">
        <f t="shared" si="59"/>
        <v>0</v>
      </c>
      <c r="L97" s="454"/>
      <c r="M97" s="454"/>
      <c r="N97" s="454">
        <f t="shared" si="60"/>
        <v>0</v>
      </c>
      <c r="O97" s="454"/>
      <c r="P97" s="454"/>
      <c r="Q97" s="455"/>
      <c r="R97" s="440" t="s">
        <v>894</v>
      </c>
      <c r="S97" s="456" t="s">
        <v>901</v>
      </c>
      <c r="T97" s="442"/>
      <c r="U97" s="446"/>
    </row>
    <row r="98" spans="1:21" s="447" customFormat="1" ht="18" customHeight="1">
      <c r="A98" s="452" t="s">
        <v>942</v>
      </c>
      <c r="B98" s="453" t="s">
        <v>258</v>
      </c>
      <c r="C98" s="454">
        <f t="shared" si="56"/>
        <v>3348</v>
      </c>
      <c r="D98" s="454">
        <v>3348</v>
      </c>
      <c r="E98" s="454"/>
      <c r="F98" s="454">
        <f t="shared" si="57"/>
        <v>0</v>
      </c>
      <c r="G98" s="454"/>
      <c r="H98" s="454">
        <f t="shared" si="58"/>
        <v>1</v>
      </c>
      <c r="I98" s="454">
        <v>1</v>
      </c>
      <c r="J98" s="454"/>
      <c r="K98" s="454">
        <f t="shared" si="59"/>
        <v>0</v>
      </c>
      <c r="L98" s="454"/>
      <c r="M98" s="454"/>
      <c r="N98" s="454">
        <f t="shared" si="60"/>
        <v>0</v>
      </c>
      <c r="O98" s="454"/>
      <c r="P98" s="454"/>
      <c r="Q98" s="455"/>
      <c r="R98" s="440" t="s">
        <v>894</v>
      </c>
      <c r="S98" s="456" t="s">
        <v>902</v>
      </c>
      <c r="T98" s="442"/>
      <c r="U98" s="446"/>
    </row>
    <row r="99" spans="1:21" s="464" customFormat="1" ht="18" customHeight="1">
      <c r="A99" s="459" t="s">
        <v>249</v>
      </c>
      <c r="B99" s="460" t="s">
        <v>1243</v>
      </c>
      <c r="C99" s="461"/>
      <c r="D99" s="461"/>
      <c r="E99" s="461"/>
      <c r="F99" s="461"/>
      <c r="G99" s="461"/>
      <c r="H99" s="461">
        <f t="shared" si="58"/>
        <v>39</v>
      </c>
      <c r="I99" s="461">
        <v>39</v>
      </c>
      <c r="J99" s="461"/>
      <c r="K99" s="461"/>
      <c r="L99" s="461"/>
      <c r="M99" s="461"/>
      <c r="N99" s="461"/>
      <c r="O99" s="461"/>
      <c r="P99" s="461"/>
      <c r="Q99" s="462"/>
      <c r="R99" s="440" t="s">
        <v>894</v>
      </c>
      <c r="S99" s="465" t="s">
        <v>1244</v>
      </c>
      <c r="T99" s="442"/>
      <c r="U99" s="463"/>
    </row>
    <row r="100" spans="1:21" s="447" customFormat="1" ht="25.5">
      <c r="A100" s="448" t="s">
        <v>47</v>
      </c>
      <c r="B100" s="449" t="s">
        <v>1259</v>
      </c>
      <c r="C100" s="450">
        <f t="shared" ref="C100:P100" si="61">C101+C114+C140+C154</f>
        <v>100818</v>
      </c>
      <c r="D100" s="450">
        <f t="shared" si="61"/>
        <v>100818</v>
      </c>
      <c r="E100" s="450">
        <f t="shared" si="61"/>
        <v>0</v>
      </c>
      <c r="F100" s="450">
        <f t="shared" si="61"/>
        <v>0</v>
      </c>
      <c r="G100" s="450">
        <f t="shared" si="61"/>
        <v>0</v>
      </c>
      <c r="H100" s="450">
        <f t="shared" si="61"/>
        <v>16659.1816</v>
      </c>
      <c r="I100" s="450">
        <f t="shared" si="61"/>
        <v>16659.1816</v>
      </c>
      <c r="J100" s="450">
        <f t="shared" si="61"/>
        <v>0</v>
      </c>
      <c r="K100" s="450">
        <f t="shared" si="61"/>
        <v>1320</v>
      </c>
      <c r="L100" s="450">
        <f t="shared" si="61"/>
        <v>1320</v>
      </c>
      <c r="M100" s="450">
        <f t="shared" si="61"/>
        <v>0</v>
      </c>
      <c r="N100" s="450">
        <f t="shared" si="61"/>
        <v>622.26</v>
      </c>
      <c r="O100" s="450">
        <f t="shared" si="61"/>
        <v>622.26</v>
      </c>
      <c r="P100" s="450">
        <f t="shared" si="61"/>
        <v>0</v>
      </c>
      <c r="Q100" s="451"/>
      <c r="R100" s="440" t="s">
        <v>894</v>
      </c>
      <c r="S100" s="441" t="s">
        <v>895</v>
      </c>
      <c r="T100" s="442"/>
      <c r="U100" s="446"/>
    </row>
    <row r="101" spans="1:21" s="445" customFormat="1" ht="63.75">
      <c r="A101" s="448">
        <v>1</v>
      </c>
      <c r="B101" s="449" t="s">
        <v>1260</v>
      </c>
      <c r="C101" s="450">
        <f t="shared" ref="C101:P101" si="62">+C102+C104</f>
        <v>17245</v>
      </c>
      <c r="D101" s="450">
        <f t="shared" si="62"/>
        <v>17245</v>
      </c>
      <c r="E101" s="450">
        <f t="shared" si="62"/>
        <v>0</v>
      </c>
      <c r="F101" s="450">
        <f t="shared" si="62"/>
        <v>0</v>
      </c>
      <c r="G101" s="450">
        <f t="shared" si="62"/>
        <v>0</v>
      </c>
      <c r="H101" s="450">
        <f t="shared" si="62"/>
        <v>1445.682</v>
      </c>
      <c r="I101" s="450">
        <f t="shared" si="62"/>
        <v>1445.682</v>
      </c>
      <c r="J101" s="450">
        <f t="shared" si="62"/>
        <v>0</v>
      </c>
      <c r="K101" s="450">
        <f t="shared" si="62"/>
        <v>469</v>
      </c>
      <c r="L101" s="450">
        <f t="shared" si="62"/>
        <v>469</v>
      </c>
      <c r="M101" s="450">
        <f t="shared" si="62"/>
        <v>0</v>
      </c>
      <c r="N101" s="450">
        <f t="shared" si="62"/>
        <v>258.26</v>
      </c>
      <c r="O101" s="450">
        <f t="shared" si="62"/>
        <v>258.26</v>
      </c>
      <c r="P101" s="450">
        <f t="shared" si="62"/>
        <v>0</v>
      </c>
      <c r="Q101" s="451"/>
      <c r="R101" s="440" t="s">
        <v>894</v>
      </c>
      <c r="S101" s="441" t="s">
        <v>895</v>
      </c>
      <c r="T101" s="442"/>
      <c r="U101" s="446"/>
    </row>
    <row r="102" spans="1:21" s="447" customFormat="1" ht="18" customHeight="1">
      <c r="A102" s="459" t="s">
        <v>249</v>
      </c>
      <c r="B102" s="460" t="s">
        <v>248</v>
      </c>
      <c r="C102" s="461">
        <f t="shared" ref="C102:P102" si="63">SUBTOTAL(9,C103:C103)</f>
        <v>2501</v>
      </c>
      <c r="D102" s="461">
        <f t="shared" si="63"/>
        <v>2501</v>
      </c>
      <c r="E102" s="461">
        <f t="shared" si="63"/>
        <v>0</v>
      </c>
      <c r="F102" s="461">
        <f t="shared" si="63"/>
        <v>0</v>
      </c>
      <c r="G102" s="461">
        <f t="shared" si="63"/>
        <v>0</v>
      </c>
      <c r="H102" s="461">
        <f t="shared" si="63"/>
        <v>0</v>
      </c>
      <c r="I102" s="461">
        <f t="shared" si="63"/>
        <v>0</v>
      </c>
      <c r="J102" s="461">
        <f t="shared" si="63"/>
        <v>0</v>
      </c>
      <c r="K102" s="461">
        <f t="shared" si="63"/>
        <v>0</v>
      </c>
      <c r="L102" s="461">
        <f t="shared" si="63"/>
        <v>0</v>
      </c>
      <c r="M102" s="461">
        <f t="shared" si="63"/>
        <v>0</v>
      </c>
      <c r="N102" s="461">
        <f t="shared" si="63"/>
        <v>36</v>
      </c>
      <c r="O102" s="461">
        <f t="shared" si="63"/>
        <v>36</v>
      </c>
      <c r="P102" s="461">
        <f t="shared" si="63"/>
        <v>0</v>
      </c>
      <c r="Q102" s="455"/>
      <c r="R102" s="440" t="s">
        <v>894</v>
      </c>
      <c r="S102" s="441" t="s">
        <v>895</v>
      </c>
      <c r="T102" s="442"/>
      <c r="U102" s="446"/>
    </row>
    <row r="103" spans="1:21" s="447" customFormat="1" ht="18" customHeight="1">
      <c r="A103" s="452" t="s">
        <v>942</v>
      </c>
      <c r="B103" s="453" t="s">
        <v>1261</v>
      </c>
      <c r="C103" s="454">
        <f>SUM(D103:E103)</f>
        <v>2501</v>
      </c>
      <c r="D103" s="454">
        <v>2501</v>
      </c>
      <c r="E103" s="454"/>
      <c r="F103" s="454"/>
      <c r="G103" s="454"/>
      <c r="H103" s="454">
        <f>SUM(I103:J103)</f>
        <v>0</v>
      </c>
      <c r="I103" s="454"/>
      <c r="J103" s="454"/>
      <c r="K103" s="454">
        <f>SUM(L103:M103)</f>
        <v>0</v>
      </c>
      <c r="L103" s="454"/>
      <c r="M103" s="454"/>
      <c r="N103" s="454">
        <f>SUM(O103:P103)</f>
        <v>36</v>
      </c>
      <c r="O103" s="454">
        <v>36</v>
      </c>
      <c r="P103" s="454"/>
      <c r="Q103" s="455"/>
      <c r="R103" s="440" t="s">
        <v>894</v>
      </c>
      <c r="S103" s="456" t="s">
        <v>1262</v>
      </c>
      <c r="T103" s="442"/>
      <c r="U103" s="446"/>
    </row>
    <row r="104" spans="1:21" s="447" customFormat="1" ht="18" customHeight="1">
      <c r="A104" s="459" t="s">
        <v>249</v>
      </c>
      <c r="B104" s="460" t="s">
        <v>257</v>
      </c>
      <c r="C104" s="461">
        <f>SUBTOTAL(9,C105:C113)</f>
        <v>14744</v>
      </c>
      <c r="D104" s="461">
        <f t="shared" ref="D104:P104" si="64">SUBTOTAL(9,D105:D113)</f>
        <v>14744</v>
      </c>
      <c r="E104" s="461">
        <f t="shared" si="64"/>
        <v>0</v>
      </c>
      <c r="F104" s="461">
        <f t="shared" si="64"/>
        <v>0</v>
      </c>
      <c r="G104" s="461">
        <f t="shared" si="64"/>
        <v>0</v>
      </c>
      <c r="H104" s="461">
        <f t="shared" si="64"/>
        <v>1445.682</v>
      </c>
      <c r="I104" s="461">
        <f t="shared" si="64"/>
        <v>1445.682</v>
      </c>
      <c r="J104" s="461">
        <f t="shared" si="64"/>
        <v>0</v>
      </c>
      <c r="K104" s="461">
        <f t="shared" si="64"/>
        <v>469</v>
      </c>
      <c r="L104" s="461">
        <f t="shared" si="64"/>
        <v>469</v>
      </c>
      <c r="M104" s="461">
        <f t="shared" si="64"/>
        <v>0</v>
      </c>
      <c r="N104" s="461">
        <f t="shared" si="64"/>
        <v>222.26</v>
      </c>
      <c r="O104" s="461">
        <f t="shared" si="64"/>
        <v>222.26</v>
      </c>
      <c r="P104" s="461">
        <f t="shared" si="64"/>
        <v>0</v>
      </c>
      <c r="Q104" s="455"/>
      <c r="R104" s="440" t="s">
        <v>894</v>
      </c>
      <c r="S104" s="441" t="s">
        <v>895</v>
      </c>
      <c r="T104" s="442"/>
      <c r="U104" s="446"/>
    </row>
    <row r="105" spans="1:21" s="447" customFormat="1" ht="18" customHeight="1">
      <c r="A105" s="452" t="s">
        <v>942</v>
      </c>
      <c r="B105" s="453" t="s">
        <v>38</v>
      </c>
      <c r="C105" s="454">
        <f t="shared" ref="C105:C112" si="65">SUM(D105:E105)</f>
        <v>760</v>
      </c>
      <c r="D105" s="454">
        <v>760</v>
      </c>
      <c r="E105" s="454"/>
      <c r="F105" s="454"/>
      <c r="G105" s="454"/>
      <c r="H105" s="454">
        <f t="shared" ref="H105:H113" si="66">SUM(I105:J105)</f>
        <v>202</v>
      </c>
      <c r="I105" s="454">
        <v>202</v>
      </c>
      <c r="J105" s="454"/>
      <c r="K105" s="454">
        <f t="shared" ref="K105:K112" si="67">SUM(L105:M105)</f>
        <v>147</v>
      </c>
      <c r="L105" s="454">
        <v>147</v>
      </c>
      <c r="M105" s="454"/>
      <c r="N105" s="454">
        <f t="shared" ref="N105:N112" si="68">SUM(O105:P105)</f>
        <v>0</v>
      </c>
      <c r="O105" s="454"/>
      <c r="P105" s="454"/>
      <c r="Q105" s="455"/>
      <c r="R105" s="440" t="s">
        <v>894</v>
      </c>
      <c r="S105" s="456" t="s">
        <v>1237</v>
      </c>
      <c r="T105" s="442"/>
      <c r="U105" s="446"/>
    </row>
    <row r="106" spans="1:21" s="447" customFormat="1" ht="18" customHeight="1">
      <c r="A106" s="452" t="s">
        <v>942</v>
      </c>
      <c r="B106" s="453" t="s">
        <v>68</v>
      </c>
      <c r="C106" s="454">
        <f t="shared" si="65"/>
        <v>1526</v>
      </c>
      <c r="D106" s="454">
        <v>1526</v>
      </c>
      <c r="E106" s="454"/>
      <c r="F106" s="454">
        <f t="shared" ref="F106:F112" si="69">SUM(G106:G106)</f>
        <v>0</v>
      </c>
      <c r="G106" s="454"/>
      <c r="H106" s="454">
        <f t="shared" si="66"/>
        <v>4</v>
      </c>
      <c r="I106" s="454">
        <v>4</v>
      </c>
      <c r="J106" s="454"/>
      <c r="K106" s="454">
        <f t="shared" si="67"/>
        <v>59</v>
      </c>
      <c r="L106" s="454">
        <v>59</v>
      </c>
      <c r="M106" s="454"/>
      <c r="N106" s="454">
        <f t="shared" si="68"/>
        <v>0</v>
      </c>
      <c r="O106" s="454"/>
      <c r="P106" s="454"/>
      <c r="Q106" s="455"/>
      <c r="R106" s="440" t="s">
        <v>894</v>
      </c>
      <c r="S106" s="456" t="s">
        <v>1238</v>
      </c>
      <c r="T106" s="442"/>
      <c r="U106" s="446"/>
    </row>
    <row r="107" spans="1:21" s="447" customFormat="1" ht="18" customHeight="1">
      <c r="A107" s="452" t="s">
        <v>942</v>
      </c>
      <c r="B107" s="453" t="s">
        <v>77</v>
      </c>
      <c r="C107" s="454">
        <f t="shared" si="65"/>
        <v>2065</v>
      </c>
      <c r="D107" s="454">
        <v>2065</v>
      </c>
      <c r="E107" s="454"/>
      <c r="F107" s="454">
        <f t="shared" si="69"/>
        <v>0</v>
      </c>
      <c r="G107" s="454"/>
      <c r="H107" s="454">
        <f t="shared" si="66"/>
        <v>329.01</v>
      </c>
      <c r="I107" s="454">
        <v>329.01</v>
      </c>
      <c r="J107" s="454"/>
      <c r="K107" s="454">
        <f t="shared" si="67"/>
        <v>0</v>
      </c>
      <c r="L107" s="454"/>
      <c r="M107" s="454"/>
      <c r="N107" s="454">
        <f t="shared" si="68"/>
        <v>0</v>
      </c>
      <c r="O107" s="454"/>
      <c r="P107" s="454"/>
      <c r="Q107" s="455"/>
      <c r="R107" s="440" t="s">
        <v>894</v>
      </c>
      <c r="S107" s="456" t="s">
        <v>1239</v>
      </c>
      <c r="T107" s="442"/>
      <c r="U107" s="446"/>
    </row>
    <row r="108" spans="1:21" s="447" customFormat="1" ht="18" customHeight="1">
      <c r="A108" s="452" t="s">
        <v>942</v>
      </c>
      <c r="B108" s="453" t="s">
        <v>152</v>
      </c>
      <c r="C108" s="454">
        <f t="shared" si="65"/>
        <v>1455</v>
      </c>
      <c r="D108" s="454">
        <v>1455</v>
      </c>
      <c r="E108" s="454"/>
      <c r="F108" s="454">
        <f t="shared" si="69"/>
        <v>0</v>
      </c>
      <c r="G108" s="454"/>
      <c r="H108" s="454">
        <f t="shared" si="66"/>
        <v>104.40900000000001</v>
      </c>
      <c r="I108" s="454">
        <v>104.40900000000001</v>
      </c>
      <c r="J108" s="454"/>
      <c r="K108" s="454">
        <f t="shared" si="67"/>
        <v>91</v>
      </c>
      <c r="L108" s="454">
        <v>91</v>
      </c>
      <c r="M108" s="454"/>
      <c r="N108" s="454">
        <f t="shared" si="68"/>
        <v>41</v>
      </c>
      <c r="O108" s="454">
        <v>41</v>
      </c>
      <c r="P108" s="454"/>
      <c r="Q108" s="455"/>
      <c r="R108" s="440" t="s">
        <v>894</v>
      </c>
      <c r="S108" s="456" t="s">
        <v>898</v>
      </c>
      <c r="T108" s="442"/>
      <c r="U108" s="446"/>
    </row>
    <row r="109" spans="1:21" s="447" customFormat="1" ht="18" customHeight="1">
      <c r="A109" s="452" t="s">
        <v>942</v>
      </c>
      <c r="B109" s="453" t="s">
        <v>204</v>
      </c>
      <c r="C109" s="454">
        <f t="shared" si="65"/>
        <v>2611</v>
      </c>
      <c r="D109" s="454">
        <v>2611</v>
      </c>
      <c r="E109" s="454"/>
      <c r="F109" s="454">
        <f t="shared" si="69"/>
        <v>0</v>
      </c>
      <c r="G109" s="454"/>
      <c r="H109" s="454">
        <f t="shared" si="66"/>
        <v>105</v>
      </c>
      <c r="I109" s="454">
        <v>105</v>
      </c>
      <c r="J109" s="454"/>
      <c r="K109" s="454">
        <f t="shared" si="67"/>
        <v>0</v>
      </c>
      <c r="L109" s="454"/>
      <c r="M109" s="454"/>
      <c r="N109" s="454">
        <f t="shared" si="68"/>
        <v>54</v>
      </c>
      <c r="O109" s="454">
        <v>54</v>
      </c>
      <c r="P109" s="454"/>
      <c r="Q109" s="455"/>
      <c r="R109" s="440" t="s">
        <v>894</v>
      </c>
      <c r="S109" s="456" t="s">
        <v>899</v>
      </c>
      <c r="T109" s="442"/>
      <c r="U109" s="446"/>
    </row>
    <row r="110" spans="1:21" s="447" customFormat="1" ht="18" customHeight="1">
      <c r="A110" s="452" t="s">
        <v>942</v>
      </c>
      <c r="B110" s="453" t="s">
        <v>217</v>
      </c>
      <c r="C110" s="454">
        <f t="shared" si="65"/>
        <v>2423</v>
      </c>
      <c r="D110" s="454">
        <v>2423</v>
      </c>
      <c r="E110" s="454"/>
      <c r="F110" s="454">
        <f t="shared" si="69"/>
        <v>0</v>
      </c>
      <c r="G110" s="454"/>
      <c r="H110" s="454">
        <f t="shared" si="66"/>
        <v>178</v>
      </c>
      <c r="I110" s="454">
        <v>178</v>
      </c>
      <c r="J110" s="454"/>
      <c r="K110" s="454">
        <f t="shared" si="67"/>
        <v>0</v>
      </c>
      <c r="L110" s="454"/>
      <c r="M110" s="454"/>
      <c r="N110" s="454">
        <f t="shared" si="68"/>
        <v>0</v>
      </c>
      <c r="O110" s="454"/>
      <c r="P110" s="454"/>
      <c r="Q110" s="455"/>
      <c r="R110" s="440" t="s">
        <v>894</v>
      </c>
      <c r="S110" s="456" t="s">
        <v>900</v>
      </c>
      <c r="T110" s="442"/>
      <c r="U110" s="446"/>
    </row>
    <row r="111" spans="1:21" s="447" customFormat="1" ht="18" customHeight="1">
      <c r="A111" s="452" t="s">
        <v>942</v>
      </c>
      <c r="B111" s="453" t="s">
        <v>247</v>
      </c>
      <c r="C111" s="454">
        <f t="shared" si="65"/>
        <v>1809</v>
      </c>
      <c r="D111" s="454">
        <v>1809</v>
      </c>
      <c r="E111" s="454"/>
      <c r="F111" s="454">
        <f t="shared" si="69"/>
        <v>0</v>
      </c>
      <c r="G111" s="454"/>
      <c r="H111" s="454">
        <f t="shared" si="66"/>
        <v>394.428</v>
      </c>
      <c r="I111" s="454">
        <v>394.428</v>
      </c>
      <c r="J111" s="454"/>
      <c r="K111" s="454">
        <f t="shared" si="67"/>
        <v>172</v>
      </c>
      <c r="L111" s="454">
        <v>172</v>
      </c>
      <c r="M111" s="454"/>
      <c r="N111" s="454">
        <f t="shared" si="68"/>
        <v>0</v>
      </c>
      <c r="O111" s="454"/>
      <c r="P111" s="454"/>
      <c r="Q111" s="455"/>
      <c r="R111" s="440" t="s">
        <v>894</v>
      </c>
      <c r="S111" s="456" t="s">
        <v>901</v>
      </c>
      <c r="T111" s="442"/>
      <c r="U111" s="446"/>
    </row>
    <row r="112" spans="1:21" s="447" customFormat="1" ht="18" customHeight="1">
      <c r="A112" s="452" t="s">
        <v>942</v>
      </c>
      <c r="B112" s="453" t="s">
        <v>258</v>
      </c>
      <c r="C112" s="454">
        <f t="shared" si="65"/>
        <v>2095</v>
      </c>
      <c r="D112" s="454">
        <v>2095</v>
      </c>
      <c r="E112" s="454"/>
      <c r="F112" s="454">
        <f t="shared" si="69"/>
        <v>0</v>
      </c>
      <c r="G112" s="454"/>
      <c r="H112" s="454">
        <f t="shared" si="66"/>
        <v>122.83500000000004</v>
      </c>
      <c r="I112" s="454">
        <v>122.83500000000004</v>
      </c>
      <c r="J112" s="454"/>
      <c r="K112" s="454">
        <f t="shared" si="67"/>
        <v>0</v>
      </c>
      <c r="L112" s="454"/>
      <c r="M112" s="454"/>
      <c r="N112" s="454">
        <f t="shared" si="68"/>
        <v>127.26</v>
      </c>
      <c r="O112" s="454">
        <v>127.26</v>
      </c>
      <c r="P112" s="454"/>
      <c r="Q112" s="455"/>
      <c r="R112" s="440" t="s">
        <v>894</v>
      </c>
      <c r="S112" s="456" t="s">
        <v>902</v>
      </c>
      <c r="T112" s="442"/>
      <c r="U112" s="446"/>
    </row>
    <row r="113" spans="1:21" s="464" customFormat="1" ht="18" customHeight="1">
      <c r="A113" s="459" t="s">
        <v>249</v>
      </c>
      <c r="B113" s="460" t="s">
        <v>1243</v>
      </c>
      <c r="C113" s="461"/>
      <c r="D113" s="461"/>
      <c r="E113" s="461"/>
      <c r="F113" s="461"/>
      <c r="G113" s="461"/>
      <c r="H113" s="461">
        <f t="shared" si="66"/>
        <v>6</v>
      </c>
      <c r="I113" s="461">
        <v>6</v>
      </c>
      <c r="J113" s="461"/>
      <c r="K113" s="461"/>
      <c r="L113" s="461"/>
      <c r="M113" s="461"/>
      <c r="N113" s="461"/>
      <c r="O113" s="461"/>
      <c r="P113" s="461"/>
      <c r="Q113" s="462"/>
      <c r="R113" s="440" t="s">
        <v>894</v>
      </c>
      <c r="S113" s="465" t="s">
        <v>1244</v>
      </c>
      <c r="T113" s="442"/>
      <c r="U113" s="463"/>
    </row>
    <row r="114" spans="1:21" s="445" customFormat="1" ht="57.75" customHeight="1">
      <c r="A114" s="448">
        <v>2</v>
      </c>
      <c r="B114" s="449" t="s">
        <v>1263</v>
      </c>
      <c r="C114" s="450">
        <f t="shared" ref="C114:P114" si="70">+C115+C127</f>
        <v>12203</v>
      </c>
      <c r="D114" s="450">
        <f t="shared" si="70"/>
        <v>12203</v>
      </c>
      <c r="E114" s="450">
        <f t="shared" si="70"/>
        <v>0</v>
      </c>
      <c r="F114" s="450">
        <f t="shared" si="70"/>
        <v>0</v>
      </c>
      <c r="G114" s="450">
        <f t="shared" si="70"/>
        <v>0</v>
      </c>
      <c r="H114" s="450">
        <f t="shared" si="70"/>
        <v>3850</v>
      </c>
      <c r="I114" s="450">
        <f t="shared" si="70"/>
        <v>3850</v>
      </c>
      <c r="J114" s="450">
        <f t="shared" si="70"/>
        <v>0</v>
      </c>
      <c r="K114" s="450">
        <f t="shared" si="70"/>
        <v>851</v>
      </c>
      <c r="L114" s="450">
        <f t="shared" si="70"/>
        <v>851</v>
      </c>
      <c r="M114" s="450">
        <f t="shared" si="70"/>
        <v>0</v>
      </c>
      <c r="N114" s="450">
        <f t="shared" si="70"/>
        <v>364</v>
      </c>
      <c r="O114" s="450">
        <f t="shared" si="70"/>
        <v>364</v>
      </c>
      <c r="P114" s="450">
        <f t="shared" si="70"/>
        <v>0</v>
      </c>
      <c r="Q114" s="451"/>
      <c r="R114" s="440" t="s">
        <v>894</v>
      </c>
      <c r="S114" s="441" t="s">
        <v>895</v>
      </c>
      <c r="T114" s="442"/>
      <c r="U114" s="446"/>
    </row>
    <row r="115" spans="1:21" s="464" customFormat="1" ht="18" customHeight="1">
      <c r="A115" s="459" t="s">
        <v>1246</v>
      </c>
      <c r="B115" s="460" t="s">
        <v>1264</v>
      </c>
      <c r="C115" s="461">
        <f t="shared" ref="C115:P115" si="71">+C116+C118</f>
        <v>6590</v>
      </c>
      <c r="D115" s="461">
        <f t="shared" si="71"/>
        <v>6590</v>
      </c>
      <c r="E115" s="461">
        <f t="shared" si="71"/>
        <v>0</v>
      </c>
      <c r="F115" s="461">
        <f t="shared" si="71"/>
        <v>0</v>
      </c>
      <c r="G115" s="461">
        <f t="shared" si="71"/>
        <v>0</v>
      </c>
      <c r="H115" s="461">
        <f t="shared" si="71"/>
        <v>2254</v>
      </c>
      <c r="I115" s="461">
        <f t="shared" si="71"/>
        <v>2254</v>
      </c>
      <c r="J115" s="461">
        <f t="shared" si="71"/>
        <v>0</v>
      </c>
      <c r="K115" s="461">
        <f t="shared" si="71"/>
        <v>851</v>
      </c>
      <c r="L115" s="461">
        <f t="shared" si="71"/>
        <v>851</v>
      </c>
      <c r="M115" s="461">
        <f t="shared" si="71"/>
        <v>0</v>
      </c>
      <c r="N115" s="461">
        <f t="shared" si="71"/>
        <v>364</v>
      </c>
      <c r="O115" s="461">
        <f t="shared" si="71"/>
        <v>364</v>
      </c>
      <c r="P115" s="461">
        <f t="shared" si="71"/>
        <v>0</v>
      </c>
      <c r="Q115" s="462"/>
      <c r="R115" s="440" t="s">
        <v>894</v>
      </c>
      <c r="S115" s="441" t="s">
        <v>895</v>
      </c>
      <c r="T115" s="442"/>
      <c r="U115" s="463"/>
    </row>
    <row r="116" spans="1:21" s="464" customFormat="1" ht="18" customHeight="1">
      <c r="A116" s="459" t="s">
        <v>249</v>
      </c>
      <c r="B116" s="460" t="s">
        <v>248</v>
      </c>
      <c r="C116" s="461">
        <f>SUBTOTAL(9,C117)</f>
        <v>61</v>
      </c>
      <c r="D116" s="461">
        <f t="shared" ref="D116:P116" si="72">SUBTOTAL(9,D117)</f>
        <v>61</v>
      </c>
      <c r="E116" s="461">
        <f t="shared" si="72"/>
        <v>0</v>
      </c>
      <c r="F116" s="461">
        <f t="shared" si="72"/>
        <v>0</v>
      </c>
      <c r="G116" s="461">
        <f t="shared" si="72"/>
        <v>0</v>
      </c>
      <c r="H116" s="461">
        <f t="shared" si="72"/>
        <v>21</v>
      </c>
      <c r="I116" s="461">
        <f t="shared" si="72"/>
        <v>21</v>
      </c>
      <c r="J116" s="461">
        <f t="shared" si="72"/>
        <v>0</v>
      </c>
      <c r="K116" s="461">
        <f t="shared" si="72"/>
        <v>21</v>
      </c>
      <c r="L116" s="461">
        <f t="shared" si="72"/>
        <v>21</v>
      </c>
      <c r="M116" s="461">
        <f t="shared" si="72"/>
        <v>0</v>
      </c>
      <c r="N116" s="461">
        <f t="shared" si="72"/>
        <v>60</v>
      </c>
      <c r="O116" s="461">
        <f t="shared" si="72"/>
        <v>60</v>
      </c>
      <c r="P116" s="461">
        <f t="shared" si="72"/>
        <v>0</v>
      </c>
      <c r="Q116" s="462"/>
      <c r="R116" s="440" t="s">
        <v>894</v>
      </c>
      <c r="S116" s="441" t="s">
        <v>895</v>
      </c>
      <c r="T116" s="442"/>
      <c r="U116" s="463"/>
    </row>
    <row r="117" spans="1:21" s="447" customFormat="1" ht="18" customHeight="1">
      <c r="A117" s="452"/>
      <c r="B117" s="453" t="s">
        <v>1265</v>
      </c>
      <c r="C117" s="454">
        <f>SUM(D117:E117)</f>
        <v>61</v>
      </c>
      <c r="D117" s="454">
        <v>61</v>
      </c>
      <c r="E117" s="454"/>
      <c r="F117" s="454">
        <f>SUM(G117:G117)</f>
        <v>0</v>
      </c>
      <c r="G117" s="454"/>
      <c r="H117" s="454">
        <f>SUM(I117:J117)</f>
        <v>21</v>
      </c>
      <c r="I117" s="454">
        <v>21</v>
      </c>
      <c r="J117" s="454"/>
      <c r="K117" s="454">
        <f>SUM(L117:M117)</f>
        <v>21</v>
      </c>
      <c r="L117" s="454">
        <v>21</v>
      </c>
      <c r="M117" s="454"/>
      <c r="N117" s="454">
        <f>SUM(O117:P117)</f>
        <v>60</v>
      </c>
      <c r="O117" s="454">
        <v>60</v>
      </c>
      <c r="P117" s="454"/>
      <c r="Q117" s="455"/>
      <c r="R117" s="440" t="s">
        <v>894</v>
      </c>
      <c r="S117" s="456" t="s">
        <v>1266</v>
      </c>
      <c r="T117" s="442"/>
      <c r="U117" s="446"/>
    </row>
    <row r="118" spans="1:21" s="464" customFormat="1" ht="18" customHeight="1">
      <c r="A118" s="459" t="s">
        <v>249</v>
      </c>
      <c r="B118" s="460" t="s">
        <v>257</v>
      </c>
      <c r="C118" s="461">
        <f>SUBTOTAL(9,C119:C126)</f>
        <v>6529</v>
      </c>
      <c r="D118" s="461">
        <f t="shared" ref="D118:P118" si="73">SUBTOTAL(9,D119:D126)</f>
        <v>6529</v>
      </c>
      <c r="E118" s="461">
        <f t="shared" si="73"/>
        <v>0</v>
      </c>
      <c r="F118" s="461">
        <f t="shared" si="73"/>
        <v>0</v>
      </c>
      <c r="G118" s="461">
        <f t="shared" si="73"/>
        <v>0</v>
      </c>
      <c r="H118" s="461">
        <f t="shared" si="73"/>
        <v>2233</v>
      </c>
      <c r="I118" s="461">
        <f t="shared" si="73"/>
        <v>2233</v>
      </c>
      <c r="J118" s="461">
        <f t="shared" si="73"/>
        <v>0</v>
      </c>
      <c r="K118" s="461">
        <f t="shared" si="73"/>
        <v>830</v>
      </c>
      <c r="L118" s="461">
        <f t="shared" si="73"/>
        <v>830</v>
      </c>
      <c r="M118" s="461">
        <f t="shared" si="73"/>
        <v>0</v>
      </c>
      <c r="N118" s="461">
        <f t="shared" si="73"/>
        <v>304</v>
      </c>
      <c r="O118" s="461">
        <f t="shared" si="73"/>
        <v>304</v>
      </c>
      <c r="P118" s="461">
        <f t="shared" si="73"/>
        <v>0</v>
      </c>
      <c r="Q118" s="462"/>
      <c r="R118" s="440" t="s">
        <v>894</v>
      </c>
      <c r="S118" s="441" t="s">
        <v>895</v>
      </c>
      <c r="T118" s="442"/>
      <c r="U118" s="463"/>
    </row>
    <row r="119" spans="1:21" s="447" customFormat="1" ht="18" customHeight="1">
      <c r="A119" s="452" t="s">
        <v>942</v>
      </c>
      <c r="B119" s="453" t="s">
        <v>38</v>
      </c>
      <c r="C119" s="454">
        <f t="shared" ref="C119:C126" si="74">SUM(D119:E119)</f>
        <v>432</v>
      </c>
      <c r="D119" s="454">
        <v>432</v>
      </c>
      <c r="E119" s="454"/>
      <c r="F119" s="454">
        <f t="shared" ref="F119:F126" si="75">SUM(G119:G119)</f>
        <v>0</v>
      </c>
      <c r="G119" s="454"/>
      <c r="H119" s="454">
        <f t="shared" ref="H119:H126" si="76">SUM(I119:J119)</f>
        <v>164</v>
      </c>
      <c r="I119" s="454">
        <v>164</v>
      </c>
      <c r="J119" s="454"/>
      <c r="K119" s="454">
        <f t="shared" ref="K119:K126" si="77">SUM(L119:M119)</f>
        <v>0</v>
      </c>
      <c r="L119" s="454"/>
      <c r="M119" s="454"/>
      <c r="N119" s="454">
        <f t="shared" ref="N119:N126" si="78">SUM(O119:P119)</f>
        <v>0</v>
      </c>
      <c r="O119" s="454"/>
      <c r="P119" s="454"/>
      <c r="Q119" s="455"/>
      <c r="R119" s="440" t="s">
        <v>894</v>
      </c>
      <c r="S119" s="456" t="s">
        <v>1237</v>
      </c>
      <c r="T119" s="442"/>
      <c r="U119" s="446"/>
    </row>
    <row r="120" spans="1:21" s="447" customFormat="1" ht="18" customHeight="1">
      <c r="A120" s="452" t="s">
        <v>942</v>
      </c>
      <c r="B120" s="453" t="s">
        <v>68</v>
      </c>
      <c r="C120" s="454">
        <f t="shared" si="74"/>
        <v>739</v>
      </c>
      <c r="D120" s="454">
        <v>739</v>
      </c>
      <c r="E120" s="454"/>
      <c r="F120" s="454">
        <f t="shared" si="75"/>
        <v>0</v>
      </c>
      <c r="G120" s="454"/>
      <c r="H120" s="454">
        <f t="shared" si="76"/>
        <v>280</v>
      </c>
      <c r="I120" s="454">
        <v>280</v>
      </c>
      <c r="J120" s="454"/>
      <c r="K120" s="454">
        <f t="shared" si="77"/>
        <v>0</v>
      </c>
      <c r="L120" s="454"/>
      <c r="M120" s="454"/>
      <c r="N120" s="454">
        <f t="shared" si="78"/>
        <v>0</v>
      </c>
      <c r="O120" s="454"/>
      <c r="P120" s="454"/>
      <c r="Q120" s="455"/>
      <c r="R120" s="440" t="s">
        <v>894</v>
      </c>
      <c r="S120" s="456" t="s">
        <v>1238</v>
      </c>
      <c r="T120" s="442"/>
      <c r="U120" s="446"/>
    </row>
    <row r="121" spans="1:21" s="447" customFormat="1" ht="18" customHeight="1">
      <c r="A121" s="452" t="s">
        <v>942</v>
      </c>
      <c r="B121" s="453" t="s">
        <v>77</v>
      </c>
      <c r="C121" s="454">
        <f t="shared" si="74"/>
        <v>616</v>
      </c>
      <c r="D121" s="454">
        <v>616</v>
      </c>
      <c r="E121" s="454"/>
      <c r="F121" s="454">
        <f t="shared" si="75"/>
        <v>0</v>
      </c>
      <c r="G121" s="454"/>
      <c r="H121" s="454">
        <f t="shared" si="76"/>
        <v>234</v>
      </c>
      <c r="I121" s="454">
        <v>234</v>
      </c>
      <c r="J121" s="454"/>
      <c r="K121" s="454">
        <f t="shared" si="77"/>
        <v>0</v>
      </c>
      <c r="L121" s="454"/>
      <c r="M121" s="454"/>
      <c r="N121" s="454">
        <f t="shared" si="78"/>
        <v>0</v>
      </c>
      <c r="O121" s="454"/>
      <c r="P121" s="454"/>
      <c r="Q121" s="455"/>
      <c r="R121" s="440" t="s">
        <v>894</v>
      </c>
      <c r="S121" s="456" t="s">
        <v>1239</v>
      </c>
      <c r="T121" s="442"/>
      <c r="U121" s="446"/>
    </row>
    <row r="122" spans="1:21" s="447" customFormat="1" ht="18" customHeight="1">
      <c r="A122" s="452" t="s">
        <v>942</v>
      </c>
      <c r="B122" s="453" t="s">
        <v>152</v>
      </c>
      <c r="C122" s="454">
        <f t="shared" si="74"/>
        <v>801</v>
      </c>
      <c r="D122" s="454">
        <v>801</v>
      </c>
      <c r="E122" s="454"/>
      <c r="F122" s="454">
        <f t="shared" si="75"/>
        <v>0</v>
      </c>
      <c r="G122" s="454"/>
      <c r="H122" s="454">
        <f t="shared" si="76"/>
        <v>304</v>
      </c>
      <c r="I122" s="454">
        <v>304</v>
      </c>
      <c r="J122" s="454"/>
      <c r="K122" s="454">
        <f t="shared" si="77"/>
        <v>0</v>
      </c>
      <c r="L122" s="454"/>
      <c r="M122" s="454"/>
      <c r="N122" s="454">
        <f t="shared" si="78"/>
        <v>0</v>
      </c>
      <c r="O122" s="454"/>
      <c r="P122" s="454"/>
      <c r="Q122" s="455"/>
      <c r="R122" s="440" t="s">
        <v>894</v>
      </c>
      <c r="S122" s="456" t="s">
        <v>898</v>
      </c>
      <c r="T122" s="442"/>
      <c r="U122" s="446"/>
    </row>
    <row r="123" spans="1:21" s="447" customFormat="1" ht="18" customHeight="1">
      <c r="A123" s="452" t="s">
        <v>942</v>
      </c>
      <c r="B123" s="453" t="s">
        <v>204</v>
      </c>
      <c r="C123" s="454">
        <f t="shared" si="74"/>
        <v>1047</v>
      </c>
      <c r="D123" s="454">
        <v>1047</v>
      </c>
      <c r="E123" s="454"/>
      <c r="F123" s="454">
        <f t="shared" si="75"/>
        <v>0</v>
      </c>
      <c r="G123" s="454"/>
      <c r="H123" s="454">
        <f t="shared" si="76"/>
        <v>397</v>
      </c>
      <c r="I123" s="454">
        <v>397</v>
      </c>
      <c r="J123" s="454"/>
      <c r="K123" s="454">
        <f t="shared" si="77"/>
        <v>0</v>
      </c>
      <c r="L123" s="454"/>
      <c r="M123" s="454"/>
      <c r="N123" s="454">
        <f t="shared" si="78"/>
        <v>0</v>
      </c>
      <c r="O123" s="454"/>
      <c r="P123" s="454"/>
      <c r="Q123" s="455"/>
      <c r="R123" s="440" t="s">
        <v>894</v>
      </c>
      <c r="S123" s="456" t="s">
        <v>899</v>
      </c>
      <c r="T123" s="442"/>
      <c r="U123" s="446"/>
    </row>
    <row r="124" spans="1:21" s="447" customFormat="1" ht="18" customHeight="1">
      <c r="A124" s="452" t="s">
        <v>942</v>
      </c>
      <c r="B124" s="453" t="s">
        <v>217</v>
      </c>
      <c r="C124" s="454">
        <f t="shared" si="74"/>
        <v>1354</v>
      </c>
      <c r="D124" s="454">
        <v>1354</v>
      </c>
      <c r="E124" s="454"/>
      <c r="F124" s="454">
        <f t="shared" si="75"/>
        <v>0</v>
      </c>
      <c r="G124" s="454"/>
      <c r="H124" s="454">
        <f t="shared" si="76"/>
        <v>270</v>
      </c>
      <c r="I124" s="454">
        <v>270</v>
      </c>
      <c r="J124" s="454"/>
      <c r="K124" s="454">
        <f t="shared" si="77"/>
        <v>0</v>
      </c>
      <c r="L124" s="454"/>
      <c r="M124" s="454"/>
      <c r="N124" s="454">
        <f t="shared" si="78"/>
        <v>0</v>
      </c>
      <c r="O124" s="454"/>
      <c r="P124" s="454"/>
      <c r="Q124" s="455"/>
      <c r="R124" s="440" t="s">
        <v>894</v>
      </c>
      <c r="S124" s="456" t="s">
        <v>900</v>
      </c>
      <c r="T124" s="442"/>
      <c r="U124" s="446"/>
    </row>
    <row r="125" spans="1:21" s="447" customFormat="1" ht="18" customHeight="1">
      <c r="A125" s="452" t="s">
        <v>942</v>
      </c>
      <c r="B125" s="453" t="s">
        <v>247</v>
      </c>
      <c r="C125" s="454">
        <f t="shared" si="74"/>
        <v>678</v>
      </c>
      <c r="D125" s="454">
        <v>678</v>
      </c>
      <c r="E125" s="454"/>
      <c r="F125" s="454">
        <f t="shared" si="75"/>
        <v>0</v>
      </c>
      <c r="G125" s="454"/>
      <c r="H125" s="454">
        <f t="shared" si="76"/>
        <v>257</v>
      </c>
      <c r="I125" s="454">
        <v>257</v>
      </c>
      <c r="J125" s="454"/>
      <c r="K125" s="454">
        <f t="shared" si="77"/>
        <v>830</v>
      </c>
      <c r="L125" s="454">
        <v>830</v>
      </c>
      <c r="M125" s="454"/>
      <c r="N125" s="454">
        <f t="shared" si="78"/>
        <v>0</v>
      </c>
      <c r="O125" s="454"/>
      <c r="P125" s="454"/>
      <c r="Q125" s="455"/>
      <c r="R125" s="440" t="s">
        <v>894</v>
      </c>
      <c r="S125" s="456" t="s">
        <v>901</v>
      </c>
      <c r="T125" s="442"/>
      <c r="U125" s="446"/>
    </row>
    <row r="126" spans="1:21" s="447" customFormat="1" ht="18" customHeight="1">
      <c r="A126" s="452" t="s">
        <v>942</v>
      </c>
      <c r="B126" s="453" t="s">
        <v>258</v>
      </c>
      <c r="C126" s="454">
        <f t="shared" si="74"/>
        <v>862</v>
      </c>
      <c r="D126" s="454">
        <v>862</v>
      </c>
      <c r="E126" s="454"/>
      <c r="F126" s="454">
        <f t="shared" si="75"/>
        <v>0</v>
      </c>
      <c r="G126" s="454"/>
      <c r="H126" s="454">
        <f t="shared" si="76"/>
        <v>327</v>
      </c>
      <c r="I126" s="454">
        <v>327</v>
      </c>
      <c r="J126" s="454"/>
      <c r="K126" s="454">
        <f t="shared" si="77"/>
        <v>0</v>
      </c>
      <c r="L126" s="454"/>
      <c r="M126" s="454"/>
      <c r="N126" s="454">
        <f t="shared" si="78"/>
        <v>304</v>
      </c>
      <c r="O126" s="454">
        <v>304</v>
      </c>
      <c r="P126" s="454"/>
      <c r="Q126" s="455"/>
      <c r="R126" s="440" t="s">
        <v>894</v>
      </c>
      <c r="S126" s="456" t="s">
        <v>902</v>
      </c>
      <c r="T126" s="442"/>
      <c r="U126" s="446"/>
    </row>
    <row r="127" spans="1:21" s="464" customFormat="1" ht="18" customHeight="1">
      <c r="A127" s="459" t="s">
        <v>1250</v>
      </c>
      <c r="B127" s="460" t="s">
        <v>1267</v>
      </c>
      <c r="C127" s="461">
        <f>+C128+C130</f>
        <v>5613</v>
      </c>
      <c r="D127" s="461">
        <f t="shared" ref="D127:P127" si="79">+D128+D130</f>
        <v>5613</v>
      </c>
      <c r="E127" s="461">
        <f t="shared" si="79"/>
        <v>0</v>
      </c>
      <c r="F127" s="461">
        <f t="shared" si="79"/>
        <v>0</v>
      </c>
      <c r="G127" s="461">
        <f t="shared" si="79"/>
        <v>0</v>
      </c>
      <c r="H127" s="461">
        <f t="shared" si="79"/>
        <v>1596</v>
      </c>
      <c r="I127" s="461">
        <f t="shared" si="79"/>
        <v>1596</v>
      </c>
      <c r="J127" s="461">
        <f t="shared" si="79"/>
        <v>0</v>
      </c>
      <c r="K127" s="461">
        <f t="shared" si="79"/>
        <v>0</v>
      </c>
      <c r="L127" s="461">
        <f t="shared" si="79"/>
        <v>0</v>
      </c>
      <c r="M127" s="461">
        <f t="shared" si="79"/>
        <v>0</v>
      </c>
      <c r="N127" s="461">
        <f t="shared" si="79"/>
        <v>0</v>
      </c>
      <c r="O127" s="461">
        <f t="shared" si="79"/>
        <v>0</v>
      </c>
      <c r="P127" s="461">
        <f t="shared" si="79"/>
        <v>0</v>
      </c>
      <c r="Q127" s="462"/>
      <c r="R127" s="440" t="s">
        <v>894</v>
      </c>
      <c r="S127" s="441" t="s">
        <v>895</v>
      </c>
      <c r="T127" s="442"/>
      <c r="U127" s="463"/>
    </row>
    <row r="128" spans="1:21" s="447" customFormat="1" ht="18" customHeight="1">
      <c r="A128" s="459" t="s">
        <v>249</v>
      </c>
      <c r="B128" s="460" t="s">
        <v>248</v>
      </c>
      <c r="C128" s="461">
        <f>SUBTOTAL(9,C129)</f>
        <v>5613</v>
      </c>
      <c r="D128" s="461">
        <f t="shared" ref="D128:P128" si="80">SUBTOTAL(9,D129)</f>
        <v>5613</v>
      </c>
      <c r="E128" s="461">
        <f t="shared" si="80"/>
        <v>0</v>
      </c>
      <c r="F128" s="461">
        <f t="shared" si="80"/>
        <v>0</v>
      </c>
      <c r="G128" s="461">
        <f t="shared" si="80"/>
        <v>0</v>
      </c>
      <c r="H128" s="461">
        <f t="shared" si="80"/>
        <v>0</v>
      </c>
      <c r="I128" s="461">
        <f t="shared" si="80"/>
        <v>0</v>
      </c>
      <c r="J128" s="461">
        <f t="shared" si="80"/>
        <v>0</v>
      </c>
      <c r="K128" s="461">
        <f t="shared" si="80"/>
        <v>0</v>
      </c>
      <c r="L128" s="461">
        <f t="shared" si="80"/>
        <v>0</v>
      </c>
      <c r="M128" s="461">
        <f t="shared" si="80"/>
        <v>0</v>
      </c>
      <c r="N128" s="461">
        <f t="shared" si="80"/>
        <v>0</v>
      </c>
      <c r="O128" s="461">
        <f t="shared" si="80"/>
        <v>0</v>
      </c>
      <c r="P128" s="461">
        <f t="shared" si="80"/>
        <v>0</v>
      </c>
      <c r="Q128" s="455"/>
      <c r="R128" s="440" t="s">
        <v>894</v>
      </c>
      <c r="S128" s="441" t="s">
        <v>895</v>
      </c>
      <c r="T128" s="442"/>
      <c r="U128" s="446"/>
    </row>
    <row r="129" spans="1:21" s="447" customFormat="1" ht="18" customHeight="1">
      <c r="A129" s="452"/>
      <c r="B129" s="453" t="s">
        <v>1261</v>
      </c>
      <c r="C129" s="454">
        <f>SUM(D129:E129)</f>
        <v>5613</v>
      </c>
      <c r="D129" s="454">
        <v>5613</v>
      </c>
      <c r="E129" s="454"/>
      <c r="F129" s="454">
        <f>SUM(G129:G129)</f>
        <v>0</v>
      </c>
      <c r="G129" s="454"/>
      <c r="H129" s="454">
        <f>SUM(I129:J129)</f>
        <v>0</v>
      </c>
      <c r="I129" s="454"/>
      <c r="J129" s="454"/>
      <c r="K129" s="454">
        <f>SUM(L129:M129)</f>
        <v>0</v>
      </c>
      <c r="L129" s="454"/>
      <c r="M129" s="454"/>
      <c r="N129" s="454">
        <f>SUM(O129:P129)</f>
        <v>0</v>
      </c>
      <c r="O129" s="454"/>
      <c r="P129" s="454"/>
      <c r="Q129" s="455"/>
      <c r="R129" s="440" t="s">
        <v>894</v>
      </c>
      <c r="S129" s="456" t="s">
        <v>1262</v>
      </c>
      <c r="T129" s="442"/>
      <c r="U129" s="446"/>
    </row>
    <row r="130" spans="1:21" s="447" customFormat="1" ht="18" customHeight="1">
      <c r="A130" s="459" t="s">
        <v>249</v>
      </c>
      <c r="B130" s="460" t="s">
        <v>257</v>
      </c>
      <c r="C130" s="461">
        <f>SUBTOTAL(9,C131:C139)</f>
        <v>0</v>
      </c>
      <c r="D130" s="461">
        <f t="shared" ref="D130:P130" si="81">SUBTOTAL(9,D131:D139)</f>
        <v>0</v>
      </c>
      <c r="E130" s="461">
        <f t="shared" si="81"/>
        <v>0</v>
      </c>
      <c r="F130" s="461">
        <f t="shared" si="81"/>
        <v>0</v>
      </c>
      <c r="G130" s="461">
        <f t="shared" si="81"/>
        <v>0</v>
      </c>
      <c r="H130" s="461">
        <f t="shared" si="81"/>
        <v>1596</v>
      </c>
      <c r="I130" s="461">
        <f t="shared" si="81"/>
        <v>1596</v>
      </c>
      <c r="J130" s="461">
        <f t="shared" si="81"/>
        <v>0</v>
      </c>
      <c r="K130" s="461">
        <f t="shared" si="81"/>
        <v>0</v>
      </c>
      <c r="L130" s="461">
        <f t="shared" si="81"/>
        <v>0</v>
      </c>
      <c r="M130" s="461">
        <f t="shared" si="81"/>
        <v>0</v>
      </c>
      <c r="N130" s="461">
        <f t="shared" si="81"/>
        <v>0</v>
      </c>
      <c r="O130" s="461">
        <f t="shared" si="81"/>
        <v>0</v>
      </c>
      <c r="P130" s="461">
        <f t="shared" si="81"/>
        <v>0</v>
      </c>
      <c r="Q130" s="455"/>
      <c r="R130" s="440" t="s">
        <v>894</v>
      </c>
      <c r="S130" s="441" t="s">
        <v>895</v>
      </c>
      <c r="T130" s="442"/>
      <c r="U130" s="446"/>
    </row>
    <row r="131" spans="1:21" s="447" customFormat="1" ht="18" customHeight="1">
      <c r="A131" s="452" t="s">
        <v>942</v>
      </c>
      <c r="B131" s="453" t="s">
        <v>38</v>
      </c>
      <c r="C131" s="454">
        <f t="shared" ref="C131:C138" si="82">SUM(D131:E131)</f>
        <v>0</v>
      </c>
      <c r="D131" s="454"/>
      <c r="E131" s="454"/>
      <c r="F131" s="454">
        <f t="shared" ref="F131:F139" si="83">SUM(G131:G131)</f>
        <v>0</v>
      </c>
      <c r="G131" s="454"/>
      <c r="H131" s="454">
        <f t="shared" ref="H131:H139" si="84">SUM(I131:J131)</f>
        <v>0</v>
      </c>
      <c r="I131" s="454"/>
      <c r="J131" s="454"/>
      <c r="K131" s="454">
        <f t="shared" ref="K131:K138" si="85">SUM(L131:M131)</f>
        <v>0</v>
      </c>
      <c r="L131" s="454"/>
      <c r="M131" s="454"/>
      <c r="N131" s="454">
        <f t="shared" ref="N131:N138" si="86">SUM(O131:P131)</f>
        <v>0</v>
      </c>
      <c r="O131" s="454"/>
      <c r="P131" s="454"/>
      <c r="Q131" s="455"/>
      <c r="R131" s="440" t="s">
        <v>894</v>
      </c>
      <c r="S131" s="456" t="s">
        <v>1237</v>
      </c>
      <c r="T131" s="442"/>
      <c r="U131" s="446"/>
    </row>
    <row r="132" spans="1:21" s="447" customFormat="1" ht="18" customHeight="1">
      <c r="A132" s="452" t="s">
        <v>942</v>
      </c>
      <c r="B132" s="453" t="s">
        <v>68</v>
      </c>
      <c r="C132" s="454">
        <f t="shared" si="82"/>
        <v>0</v>
      </c>
      <c r="D132" s="454"/>
      <c r="E132" s="454"/>
      <c r="F132" s="454">
        <f t="shared" si="83"/>
        <v>0</v>
      </c>
      <c r="G132" s="454"/>
      <c r="H132" s="454">
        <f t="shared" si="84"/>
        <v>0</v>
      </c>
      <c r="I132" s="454"/>
      <c r="J132" s="454"/>
      <c r="K132" s="454">
        <f t="shared" si="85"/>
        <v>0</v>
      </c>
      <c r="L132" s="454"/>
      <c r="M132" s="454"/>
      <c r="N132" s="454">
        <f t="shared" si="86"/>
        <v>0</v>
      </c>
      <c r="O132" s="454"/>
      <c r="P132" s="454"/>
      <c r="Q132" s="455"/>
      <c r="R132" s="440" t="s">
        <v>894</v>
      </c>
      <c r="S132" s="456" t="s">
        <v>1238</v>
      </c>
      <c r="T132" s="442"/>
      <c r="U132" s="446"/>
    </row>
    <row r="133" spans="1:21" s="447" customFormat="1" ht="18" customHeight="1">
      <c r="A133" s="452" t="s">
        <v>942</v>
      </c>
      <c r="B133" s="453" t="s">
        <v>77</v>
      </c>
      <c r="C133" s="454">
        <f t="shared" si="82"/>
        <v>0</v>
      </c>
      <c r="D133" s="454"/>
      <c r="E133" s="454"/>
      <c r="F133" s="454">
        <f t="shared" si="83"/>
        <v>0</v>
      </c>
      <c r="G133" s="454"/>
      <c r="H133" s="454">
        <f t="shared" si="84"/>
        <v>0</v>
      </c>
      <c r="I133" s="454"/>
      <c r="J133" s="454"/>
      <c r="K133" s="454">
        <f t="shared" si="85"/>
        <v>0</v>
      </c>
      <c r="L133" s="454"/>
      <c r="M133" s="454"/>
      <c r="N133" s="454">
        <f t="shared" si="86"/>
        <v>0</v>
      </c>
      <c r="O133" s="454"/>
      <c r="P133" s="454"/>
      <c r="Q133" s="455"/>
      <c r="R133" s="440" t="s">
        <v>894</v>
      </c>
      <c r="S133" s="456" t="s">
        <v>1239</v>
      </c>
      <c r="T133" s="442"/>
      <c r="U133" s="446"/>
    </row>
    <row r="134" spans="1:21" s="447" customFormat="1" ht="18" customHeight="1">
      <c r="A134" s="452" t="s">
        <v>942</v>
      </c>
      <c r="B134" s="453" t="s">
        <v>152</v>
      </c>
      <c r="C134" s="454">
        <f t="shared" si="82"/>
        <v>0</v>
      </c>
      <c r="D134" s="454"/>
      <c r="E134" s="454"/>
      <c r="F134" s="454">
        <f t="shared" si="83"/>
        <v>0</v>
      </c>
      <c r="G134" s="454"/>
      <c r="H134" s="454">
        <f t="shared" si="84"/>
        <v>0</v>
      </c>
      <c r="I134" s="454"/>
      <c r="J134" s="454"/>
      <c r="K134" s="454">
        <f t="shared" si="85"/>
        <v>0</v>
      </c>
      <c r="L134" s="454"/>
      <c r="M134" s="454"/>
      <c r="N134" s="454">
        <f t="shared" si="86"/>
        <v>0</v>
      </c>
      <c r="O134" s="454"/>
      <c r="P134" s="454"/>
      <c r="Q134" s="455"/>
      <c r="R134" s="440" t="s">
        <v>894</v>
      </c>
      <c r="S134" s="456" t="s">
        <v>898</v>
      </c>
      <c r="T134" s="442"/>
      <c r="U134" s="446"/>
    </row>
    <row r="135" spans="1:21" s="447" customFormat="1" ht="18" customHeight="1">
      <c r="A135" s="452" t="s">
        <v>942</v>
      </c>
      <c r="B135" s="453" t="s">
        <v>204</v>
      </c>
      <c r="C135" s="454">
        <f t="shared" si="82"/>
        <v>0</v>
      </c>
      <c r="D135" s="454"/>
      <c r="E135" s="454"/>
      <c r="F135" s="454">
        <f t="shared" si="83"/>
        <v>0</v>
      </c>
      <c r="G135" s="454"/>
      <c r="H135" s="454">
        <f t="shared" si="84"/>
        <v>0</v>
      </c>
      <c r="I135" s="454"/>
      <c r="J135" s="454"/>
      <c r="K135" s="454">
        <f t="shared" si="85"/>
        <v>0</v>
      </c>
      <c r="L135" s="454"/>
      <c r="M135" s="454"/>
      <c r="N135" s="454">
        <f t="shared" si="86"/>
        <v>0</v>
      </c>
      <c r="O135" s="454"/>
      <c r="P135" s="454"/>
      <c r="Q135" s="455"/>
      <c r="R135" s="440" t="s">
        <v>894</v>
      </c>
      <c r="S135" s="456" t="s">
        <v>899</v>
      </c>
      <c r="T135" s="442"/>
      <c r="U135" s="446"/>
    </row>
    <row r="136" spans="1:21" s="447" customFormat="1" ht="18" customHeight="1">
      <c r="A136" s="452" t="s">
        <v>942</v>
      </c>
      <c r="B136" s="453" t="s">
        <v>217</v>
      </c>
      <c r="C136" s="454">
        <f t="shared" si="82"/>
        <v>0</v>
      </c>
      <c r="D136" s="454"/>
      <c r="E136" s="454"/>
      <c r="F136" s="454">
        <f t="shared" si="83"/>
        <v>0</v>
      </c>
      <c r="G136" s="454"/>
      <c r="H136" s="454">
        <f t="shared" si="84"/>
        <v>0</v>
      </c>
      <c r="I136" s="454"/>
      <c r="J136" s="454"/>
      <c r="K136" s="454">
        <f t="shared" si="85"/>
        <v>0</v>
      </c>
      <c r="L136" s="454"/>
      <c r="M136" s="454"/>
      <c r="N136" s="454">
        <f t="shared" si="86"/>
        <v>0</v>
      </c>
      <c r="O136" s="454"/>
      <c r="P136" s="454"/>
      <c r="Q136" s="455"/>
      <c r="R136" s="440" t="s">
        <v>894</v>
      </c>
      <c r="S136" s="456" t="s">
        <v>900</v>
      </c>
      <c r="T136" s="442"/>
      <c r="U136" s="446"/>
    </row>
    <row r="137" spans="1:21" s="447" customFormat="1" ht="18" customHeight="1">
      <c r="A137" s="452" t="s">
        <v>942</v>
      </c>
      <c r="B137" s="453" t="s">
        <v>247</v>
      </c>
      <c r="C137" s="454">
        <f t="shared" si="82"/>
        <v>0</v>
      </c>
      <c r="D137" s="454"/>
      <c r="E137" s="454"/>
      <c r="F137" s="454">
        <f t="shared" si="83"/>
        <v>0</v>
      </c>
      <c r="G137" s="454"/>
      <c r="H137" s="454">
        <f t="shared" si="84"/>
        <v>0</v>
      </c>
      <c r="I137" s="454"/>
      <c r="J137" s="454"/>
      <c r="K137" s="454">
        <f t="shared" si="85"/>
        <v>0</v>
      </c>
      <c r="L137" s="454"/>
      <c r="M137" s="454"/>
      <c r="N137" s="454">
        <f t="shared" si="86"/>
        <v>0</v>
      </c>
      <c r="O137" s="454"/>
      <c r="P137" s="454"/>
      <c r="Q137" s="455"/>
      <c r="R137" s="440" t="s">
        <v>894</v>
      </c>
      <c r="S137" s="456" t="s">
        <v>901</v>
      </c>
      <c r="T137" s="442"/>
      <c r="U137" s="446"/>
    </row>
    <row r="138" spans="1:21" s="447" customFormat="1" ht="18" customHeight="1">
      <c r="A138" s="452" t="s">
        <v>942</v>
      </c>
      <c r="B138" s="453" t="s">
        <v>258</v>
      </c>
      <c r="C138" s="454">
        <f t="shared" si="82"/>
        <v>0</v>
      </c>
      <c r="D138" s="454"/>
      <c r="E138" s="454"/>
      <c r="F138" s="454">
        <f t="shared" si="83"/>
        <v>0</v>
      </c>
      <c r="G138" s="454"/>
      <c r="H138" s="454">
        <f t="shared" si="84"/>
        <v>0</v>
      </c>
      <c r="I138" s="454"/>
      <c r="J138" s="454"/>
      <c r="K138" s="454">
        <f t="shared" si="85"/>
        <v>0</v>
      </c>
      <c r="L138" s="454"/>
      <c r="M138" s="454"/>
      <c r="N138" s="454">
        <f t="shared" si="86"/>
        <v>0</v>
      </c>
      <c r="O138" s="454"/>
      <c r="P138" s="454"/>
      <c r="Q138" s="455"/>
      <c r="R138" s="440" t="s">
        <v>894</v>
      </c>
      <c r="S138" s="456" t="s">
        <v>902</v>
      </c>
      <c r="T138" s="442"/>
      <c r="U138" s="446"/>
    </row>
    <row r="139" spans="1:21" s="464" customFormat="1" ht="18" customHeight="1">
      <c r="A139" s="459" t="s">
        <v>249</v>
      </c>
      <c r="B139" s="460" t="s">
        <v>1243</v>
      </c>
      <c r="C139" s="461"/>
      <c r="D139" s="461"/>
      <c r="E139" s="461"/>
      <c r="F139" s="461">
        <f t="shared" si="83"/>
        <v>0</v>
      </c>
      <c r="G139" s="461"/>
      <c r="H139" s="461">
        <f t="shared" si="84"/>
        <v>1596</v>
      </c>
      <c r="I139" s="461">
        <v>1596</v>
      </c>
      <c r="J139" s="461"/>
      <c r="K139" s="461"/>
      <c r="L139" s="461"/>
      <c r="M139" s="461"/>
      <c r="N139" s="461"/>
      <c r="O139" s="461"/>
      <c r="P139" s="461"/>
      <c r="Q139" s="462"/>
      <c r="R139" s="440" t="s">
        <v>894</v>
      </c>
      <c r="S139" s="465" t="s">
        <v>1244</v>
      </c>
      <c r="T139" s="442"/>
      <c r="U139" s="463"/>
    </row>
    <row r="140" spans="1:21" s="445" customFormat="1" ht="38.25">
      <c r="A140" s="448">
        <v>3</v>
      </c>
      <c r="B140" s="449" t="s">
        <v>1268</v>
      </c>
      <c r="C140" s="450">
        <f>+C141+C144</f>
        <v>57859</v>
      </c>
      <c r="D140" s="450">
        <f t="shared" ref="D140:P140" si="87">+D141+D144</f>
        <v>57859</v>
      </c>
      <c r="E140" s="450">
        <f t="shared" si="87"/>
        <v>0</v>
      </c>
      <c r="F140" s="450">
        <f t="shared" si="87"/>
        <v>0</v>
      </c>
      <c r="G140" s="450">
        <f t="shared" si="87"/>
        <v>0</v>
      </c>
      <c r="H140" s="450">
        <f t="shared" si="87"/>
        <v>8043.4996000000001</v>
      </c>
      <c r="I140" s="450">
        <f t="shared" si="87"/>
        <v>8043.4996000000001</v>
      </c>
      <c r="J140" s="450">
        <f t="shared" si="87"/>
        <v>0</v>
      </c>
      <c r="K140" s="450">
        <f t="shared" si="87"/>
        <v>0</v>
      </c>
      <c r="L140" s="450">
        <f t="shared" si="87"/>
        <v>0</v>
      </c>
      <c r="M140" s="450">
        <f t="shared" si="87"/>
        <v>0</v>
      </c>
      <c r="N140" s="450">
        <f t="shared" si="87"/>
        <v>0</v>
      </c>
      <c r="O140" s="450">
        <f t="shared" si="87"/>
        <v>0</v>
      </c>
      <c r="P140" s="450">
        <f t="shared" si="87"/>
        <v>0</v>
      </c>
      <c r="Q140" s="451"/>
      <c r="R140" s="440" t="s">
        <v>894</v>
      </c>
      <c r="S140" s="441" t="s">
        <v>895</v>
      </c>
      <c r="T140" s="442"/>
      <c r="U140" s="446"/>
    </row>
    <row r="141" spans="1:21" s="464" customFormat="1" ht="18" customHeight="1">
      <c r="A141" s="459" t="s">
        <v>249</v>
      </c>
      <c r="B141" s="460" t="s">
        <v>248</v>
      </c>
      <c r="C141" s="461">
        <f>SUBTOTAL(9,C142:C143)</f>
        <v>15044</v>
      </c>
      <c r="D141" s="461">
        <f t="shared" ref="D141:P141" si="88">SUBTOTAL(9,D142:D143)</f>
        <v>15044</v>
      </c>
      <c r="E141" s="461">
        <f t="shared" si="88"/>
        <v>0</v>
      </c>
      <c r="F141" s="461">
        <f t="shared" si="88"/>
        <v>0</v>
      </c>
      <c r="G141" s="461">
        <f t="shared" si="88"/>
        <v>0</v>
      </c>
      <c r="H141" s="461">
        <f t="shared" si="88"/>
        <v>4321</v>
      </c>
      <c r="I141" s="461">
        <f t="shared" si="88"/>
        <v>4321</v>
      </c>
      <c r="J141" s="461">
        <f t="shared" si="88"/>
        <v>0</v>
      </c>
      <c r="K141" s="461">
        <f t="shared" si="88"/>
        <v>0</v>
      </c>
      <c r="L141" s="461">
        <f t="shared" si="88"/>
        <v>0</v>
      </c>
      <c r="M141" s="461">
        <f t="shared" si="88"/>
        <v>0</v>
      </c>
      <c r="N141" s="461">
        <f t="shared" si="88"/>
        <v>0</v>
      </c>
      <c r="O141" s="461">
        <f t="shared" si="88"/>
        <v>0</v>
      </c>
      <c r="P141" s="461">
        <f t="shared" si="88"/>
        <v>0</v>
      </c>
      <c r="Q141" s="462"/>
      <c r="R141" s="440" t="s">
        <v>894</v>
      </c>
      <c r="S141" s="441" t="s">
        <v>895</v>
      </c>
      <c r="T141" s="442"/>
      <c r="U141" s="463"/>
    </row>
    <row r="142" spans="1:21" s="447" customFormat="1" ht="18" customHeight="1">
      <c r="A142" s="452"/>
      <c r="B142" s="453" t="s">
        <v>430</v>
      </c>
      <c r="C142" s="454">
        <f>SUM(D142:E142)</f>
        <v>3472</v>
      </c>
      <c r="D142" s="454">
        <v>3472</v>
      </c>
      <c r="E142" s="454"/>
      <c r="F142" s="454"/>
      <c r="G142" s="454"/>
      <c r="H142" s="454">
        <f>SUM(I142:J142)</f>
        <v>23</v>
      </c>
      <c r="I142" s="454">
        <v>23</v>
      </c>
      <c r="J142" s="454"/>
      <c r="K142" s="454">
        <f>SUM(L142:M142)</f>
        <v>0</v>
      </c>
      <c r="L142" s="454"/>
      <c r="M142" s="454"/>
      <c r="N142" s="454">
        <f>SUM(O142:P142)</f>
        <v>0</v>
      </c>
      <c r="O142" s="454"/>
      <c r="P142" s="454"/>
      <c r="Q142" s="455"/>
      <c r="R142" s="440" t="s">
        <v>894</v>
      </c>
      <c r="S142" s="456" t="s">
        <v>904</v>
      </c>
      <c r="T142" s="442"/>
      <c r="U142" s="446"/>
    </row>
    <row r="143" spans="1:21" s="447" customFormat="1" ht="18" customHeight="1">
      <c r="A143" s="452"/>
      <c r="B143" s="453" t="s">
        <v>1269</v>
      </c>
      <c r="C143" s="454">
        <f>SUM(D143:E143)</f>
        <v>11572</v>
      </c>
      <c r="D143" s="454">
        <v>11572</v>
      </c>
      <c r="E143" s="454"/>
      <c r="F143" s="454"/>
      <c r="G143" s="454"/>
      <c r="H143" s="454">
        <f>SUM(I143:J143)</f>
        <v>4298</v>
      </c>
      <c r="I143" s="454">
        <v>4298</v>
      </c>
      <c r="J143" s="454"/>
      <c r="K143" s="454">
        <f>SUM(L143:M143)</f>
        <v>0</v>
      </c>
      <c r="L143" s="454"/>
      <c r="M143" s="454"/>
      <c r="N143" s="454">
        <f>SUM(O143:P143)</f>
        <v>0</v>
      </c>
      <c r="O143" s="454"/>
      <c r="P143" s="454"/>
      <c r="Q143" s="455"/>
      <c r="R143" s="440" t="s">
        <v>894</v>
      </c>
      <c r="S143" s="456" t="s">
        <v>1270</v>
      </c>
      <c r="T143" s="442"/>
      <c r="U143" s="446"/>
    </row>
    <row r="144" spans="1:21" s="464" customFormat="1" ht="18" customHeight="1">
      <c r="A144" s="459" t="s">
        <v>249</v>
      </c>
      <c r="B144" s="460" t="s">
        <v>257</v>
      </c>
      <c r="C144" s="461">
        <f>SUBTOTAL(9,C145:C153)</f>
        <v>42815</v>
      </c>
      <c r="D144" s="461">
        <f t="shared" ref="D144:P144" si="89">SUBTOTAL(9,D145:D153)</f>
        <v>42815</v>
      </c>
      <c r="E144" s="461">
        <f t="shared" si="89"/>
        <v>0</v>
      </c>
      <c r="F144" s="461">
        <f t="shared" si="89"/>
        <v>0</v>
      </c>
      <c r="G144" s="461">
        <f t="shared" si="89"/>
        <v>0</v>
      </c>
      <c r="H144" s="461">
        <f t="shared" si="89"/>
        <v>3722.4996000000001</v>
      </c>
      <c r="I144" s="461">
        <f t="shared" si="89"/>
        <v>3722.4996000000001</v>
      </c>
      <c r="J144" s="461">
        <f t="shared" si="89"/>
        <v>0</v>
      </c>
      <c r="K144" s="461">
        <f t="shared" si="89"/>
        <v>0</v>
      </c>
      <c r="L144" s="461">
        <f t="shared" si="89"/>
        <v>0</v>
      </c>
      <c r="M144" s="461">
        <f t="shared" si="89"/>
        <v>0</v>
      </c>
      <c r="N144" s="461">
        <f t="shared" si="89"/>
        <v>0</v>
      </c>
      <c r="O144" s="461">
        <f t="shared" si="89"/>
        <v>0</v>
      </c>
      <c r="P144" s="461">
        <f t="shared" si="89"/>
        <v>0</v>
      </c>
      <c r="Q144" s="462"/>
      <c r="R144" s="440" t="s">
        <v>894</v>
      </c>
      <c r="S144" s="441" t="s">
        <v>895</v>
      </c>
      <c r="T144" s="442"/>
      <c r="U144" s="463"/>
    </row>
    <row r="145" spans="1:21" s="447" customFormat="1" ht="18" customHeight="1">
      <c r="A145" s="452" t="s">
        <v>942</v>
      </c>
      <c r="B145" s="453" t="s">
        <v>38</v>
      </c>
      <c r="C145" s="454">
        <f t="shared" ref="C145:C152" si="90">SUM(D145:E145)</f>
        <v>2010</v>
      </c>
      <c r="D145" s="454">
        <v>2010</v>
      </c>
      <c r="E145" s="454"/>
      <c r="F145" s="454">
        <f t="shared" ref="F145:F152" si="91">SUM(G145:G145)</f>
        <v>0</v>
      </c>
      <c r="G145" s="454"/>
      <c r="H145" s="454">
        <f t="shared" ref="H145:H153" si="92">SUM(I145:J145)</f>
        <v>480</v>
      </c>
      <c r="I145" s="454">
        <v>480</v>
      </c>
      <c r="J145" s="454"/>
      <c r="K145" s="454">
        <f t="shared" ref="K145:K152" si="93">SUM(L145:M145)</f>
        <v>0</v>
      </c>
      <c r="L145" s="454"/>
      <c r="M145" s="454"/>
      <c r="N145" s="454">
        <f t="shared" ref="N145:N152" si="94">SUM(O145:P145)</f>
        <v>0</v>
      </c>
      <c r="O145" s="454"/>
      <c r="P145" s="454"/>
      <c r="Q145" s="455"/>
      <c r="R145" s="440" t="s">
        <v>894</v>
      </c>
      <c r="S145" s="456" t="s">
        <v>1237</v>
      </c>
      <c r="T145" s="442"/>
      <c r="U145" s="446"/>
    </row>
    <row r="146" spans="1:21" s="447" customFormat="1" ht="18" customHeight="1">
      <c r="A146" s="452" t="s">
        <v>942</v>
      </c>
      <c r="B146" s="453" t="s">
        <v>68</v>
      </c>
      <c r="C146" s="454">
        <f t="shared" si="90"/>
        <v>6322</v>
      </c>
      <c r="D146" s="454">
        <v>6322</v>
      </c>
      <c r="E146" s="454"/>
      <c r="F146" s="454">
        <f t="shared" si="91"/>
        <v>0</v>
      </c>
      <c r="G146" s="454"/>
      <c r="H146" s="454">
        <f t="shared" si="92"/>
        <v>647</v>
      </c>
      <c r="I146" s="454">
        <v>647</v>
      </c>
      <c r="J146" s="454"/>
      <c r="K146" s="454">
        <f t="shared" si="93"/>
        <v>0</v>
      </c>
      <c r="L146" s="454"/>
      <c r="M146" s="454"/>
      <c r="N146" s="454">
        <f t="shared" si="94"/>
        <v>0</v>
      </c>
      <c r="O146" s="454"/>
      <c r="P146" s="454"/>
      <c r="Q146" s="455"/>
      <c r="R146" s="440" t="s">
        <v>894</v>
      </c>
      <c r="S146" s="456" t="s">
        <v>1238</v>
      </c>
      <c r="T146" s="442"/>
      <c r="U146" s="446"/>
    </row>
    <row r="147" spans="1:21" s="447" customFormat="1" ht="18" customHeight="1">
      <c r="A147" s="452" t="s">
        <v>942</v>
      </c>
      <c r="B147" s="453" t="s">
        <v>77</v>
      </c>
      <c r="C147" s="454">
        <f t="shared" si="90"/>
        <v>5747</v>
      </c>
      <c r="D147" s="454">
        <v>5747</v>
      </c>
      <c r="E147" s="454"/>
      <c r="F147" s="454">
        <f t="shared" si="91"/>
        <v>0</v>
      </c>
      <c r="G147" s="454"/>
      <c r="H147" s="454">
        <f t="shared" si="92"/>
        <v>264.66860000000003</v>
      </c>
      <c r="I147" s="454">
        <v>264.66860000000003</v>
      </c>
      <c r="J147" s="454"/>
      <c r="K147" s="454">
        <f t="shared" si="93"/>
        <v>0</v>
      </c>
      <c r="L147" s="454"/>
      <c r="M147" s="454"/>
      <c r="N147" s="454">
        <f t="shared" si="94"/>
        <v>0</v>
      </c>
      <c r="O147" s="454"/>
      <c r="P147" s="454"/>
      <c r="Q147" s="455"/>
      <c r="R147" s="440" t="s">
        <v>894</v>
      </c>
      <c r="S147" s="456" t="s">
        <v>1239</v>
      </c>
      <c r="T147" s="442"/>
      <c r="U147" s="446"/>
    </row>
    <row r="148" spans="1:21" s="447" customFormat="1" ht="18" customHeight="1">
      <c r="A148" s="452" t="s">
        <v>942</v>
      </c>
      <c r="B148" s="453" t="s">
        <v>152</v>
      </c>
      <c r="C148" s="454">
        <f t="shared" si="90"/>
        <v>5747</v>
      </c>
      <c r="D148" s="454">
        <v>5747</v>
      </c>
      <c r="E148" s="454"/>
      <c r="F148" s="454">
        <f t="shared" si="91"/>
        <v>0</v>
      </c>
      <c r="G148" s="454"/>
      <c r="H148" s="454">
        <f t="shared" si="92"/>
        <v>149.25</v>
      </c>
      <c r="I148" s="454">
        <v>149.25</v>
      </c>
      <c r="J148" s="454"/>
      <c r="K148" s="454">
        <f t="shared" si="93"/>
        <v>0</v>
      </c>
      <c r="L148" s="454"/>
      <c r="M148" s="454"/>
      <c r="N148" s="454">
        <f t="shared" si="94"/>
        <v>0</v>
      </c>
      <c r="O148" s="454"/>
      <c r="P148" s="454"/>
      <c r="Q148" s="455"/>
      <c r="R148" s="440" t="s">
        <v>894</v>
      </c>
      <c r="S148" s="456" t="s">
        <v>898</v>
      </c>
      <c r="T148" s="442"/>
      <c r="U148" s="446"/>
    </row>
    <row r="149" spans="1:21" s="447" customFormat="1" ht="18" customHeight="1">
      <c r="A149" s="452" t="s">
        <v>942</v>
      </c>
      <c r="B149" s="453" t="s">
        <v>204</v>
      </c>
      <c r="C149" s="454">
        <f t="shared" si="90"/>
        <v>6896</v>
      </c>
      <c r="D149" s="454">
        <v>6896</v>
      </c>
      <c r="E149" s="454"/>
      <c r="F149" s="454">
        <f t="shared" si="91"/>
        <v>0</v>
      </c>
      <c r="G149" s="454"/>
      <c r="H149" s="454">
        <f t="shared" si="92"/>
        <v>231</v>
      </c>
      <c r="I149" s="454">
        <v>231</v>
      </c>
      <c r="J149" s="454"/>
      <c r="K149" s="454">
        <f t="shared" si="93"/>
        <v>0</v>
      </c>
      <c r="L149" s="454"/>
      <c r="M149" s="454"/>
      <c r="N149" s="454">
        <f t="shared" si="94"/>
        <v>0</v>
      </c>
      <c r="O149" s="454"/>
      <c r="P149" s="454"/>
      <c r="Q149" s="455"/>
      <c r="R149" s="440" t="s">
        <v>894</v>
      </c>
      <c r="S149" s="456" t="s">
        <v>899</v>
      </c>
      <c r="T149" s="442"/>
      <c r="U149" s="446"/>
    </row>
    <row r="150" spans="1:21" s="447" customFormat="1" ht="18" customHeight="1">
      <c r="A150" s="452" t="s">
        <v>942</v>
      </c>
      <c r="B150" s="453" t="s">
        <v>217</v>
      </c>
      <c r="C150" s="454">
        <f t="shared" si="90"/>
        <v>6896</v>
      </c>
      <c r="D150" s="454">
        <v>6896</v>
      </c>
      <c r="E150" s="454"/>
      <c r="F150" s="454">
        <f t="shared" si="91"/>
        <v>0</v>
      </c>
      <c r="G150" s="454"/>
      <c r="H150" s="454">
        <f t="shared" si="92"/>
        <v>885</v>
      </c>
      <c r="I150" s="454">
        <v>885</v>
      </c>
      <c r="J150" s="454"/>
      <c r="K150" s="454">
        <f t="shared" si="93"/>
        <v>0</v>
      </c>
      <c r="L150" s="454"/>
      <c r="M150" s="454"/>
      <c r="N150" s="454">
        <f t="shared" si="94"/>
        <v>0</v>
      </c>
      <c r="O150" s="454"/>
      <c r="P150" s="454"/>
      <c r="Q150" s="455"/>
      <c r="R150" s="440" t="s">
        <v>894</v>
      </c>
      <c r="S150" s="456" t="s">
        <v>900</v>
      </c>
      <c r="T150" s="442"/>
      <c r="U150" s="446"/>
    </row>
    <row r="151" spans="1:21" s="447" customFormat="1" ht="18" customHeight="1">
      <c r="A151" s="452" t="s">
        <v>942</v>
      </c>
      <c r="B151" s="453" t="s">
        <v>247</v>
      </c>
      <c r="C151" s="454">
        <f t="shared" si="90"/>
        <v>3448</v>
      </c>
      <c r="D151" s="454">
        <v>3448</v>
      </c>
      <c r="E151" s="454"/>
      <c r="F151" s="454">
        <f t="shared" si="91"/>
        <v>0</v>
      </c>
      <c r="G151" s="454"/>
      <c r="H151" s="454">
        <f t="shared" si="92"/>
        <v>1003</v>
      </c>
      <c r="I151" s="454">
        <v>1003</v>
      </c>
      <c r="J151" s="454"/>
      <c r="K151" s="454">
        <f t="shared" si="93"/>
        <v>0</v>
      </c>
      <c r="L151" s="454"/>
      <c r="M151" s="454"/>
      <c r="N151" s="454">
        <f t="shared" si="94"/>
        <v>0</v>
      </c>
      <c r="O151" s="454"/>
      <c r="P151" s="454"/>
      <c r="Q151" s="455"/>
      <c r="R151" s="440" t="s">
        <v>894</v>
      </c>
      <c r="S151" s="456" t="s">
        <v>901</v>
      </c>
      <c r="T151" s="442"/>
      <c r="U151" s="446"/>
    </row>
    <row r="152" spans="1:21" s="447" customFormat="1" ht="18" customHeight="1">
      <c r="A152" s="452" t="s">
        <v>942</v>
      </c>
      <c r="B152" s="453" t="s">
        <v>258</v>
      </c>
      <c r="C152" s="454">
        <f t="shared" si="90"/>
        <v>5749</v>
      </c>
      <c r="D152" s="454">
        <v>5749</v>
      </c>
      <c r="E152" s="454"/>
      <c r="F152" s="454">
        <f t="shared" si="91"/>
        <v>0</v>
      </c>
      <c r="G152" s="454"/>
      <c r="H152" s="454">
        <f t="shared" si="92"/>
        <v>57.581000000000131</v>
      </c>
      <c r="I152" s="454">
        <v>57.581000000000131</v>
      </c>
      <c r="J152" s="454"/>
      <c r="K152" s="454">
        <f t="shared" si="93"/>
        <v>0</v>
      </c>
      <c r="L152" s="454"/>
      <c r="M152" s="454"/>
      <c r="N152" s="454">
        <f t="shared" si="94"/>
        <v>0</v>
      </c>
      <c r="O152" s="454"/>
      <c r="P152" s="454"/>
      <c r="Q152" s="455"/>
      <c r="R152" s="440" t="s">
        <v>894</v>
      </c>
      <c r="S152" s="456" t="s">
        <v>902</v>
      </c>
      <c r="T152" s="442"/>
      <c r="U152" s="446"/>
    </row>
    <row r="153" spans="1:21" s="464" customFormat="1" ht="18" customHeight="1">
      <c r="A153" s="459" t="s">
        <v>249</v>
      </c>
      <c r="B153" s="460" t="s">
        <v>1243</v>
      </c>
      <c r="C153" s="461"/>
      <c r="D153" s="461"/>
      <c r="E153" s="461"/>
      <c r="F153" s="461"/>
      <c r="G153" s="461"/>
      <c r="H153" s="461">
        <f t="shared" si="92"/>
        <v>5</v>
      </c>
      <c r="I153" s="461">
        <v>5</v>
      </c>
      <c r="J153" s="461"/>
      <c r="K153" s="461"/>
      <c r="L153" s="461"/>
      <c r="M153" s="461"/>
      <c r="N153" s="461"/>
      <c r="O153" s="461"/>
      <c r="P153" s="461"/>
      <c r="Q153" s="462"/>
      <c r="R153" s="440" t="s">
        <v>894</v>
      </c>
      <c r="S153" s="465" t="s">
        <v>1244</v>
      </c>
      <c r="T153" s="442"/>
      <c r="U153" s="463"/>
    </row>
    <row r="154" spans="1:21" s="445" customFormat="1" ht="25.5">
      <c r="A154" s="448">
        <v>4</v>
      </c>
      <c r="B154" s="449" t="s">
        <v>1271</v>
      </c>
      <c r="C154" s="450">
        <f>SUBTOTAL(9,C155)</f>
        <v>13511</v>
      </c>
      <c r="D154" s="450">
        <f t="shared" ref="D154:P154" si="95">SUBTOTAL(9,D155)</f>
        <v>13511</v>
      </c>
      <c r="E154" s="450">
        <f t="shared" si="95"/>
        <v>0</v>
      </c>
      <c r="F154" s="450">
        <f t="shared" si="95"/>
        <v>0</v>
      </c>
      <c r="G154" s="450">
        <f t="shared" si="95"/>
        <v>0</v>
      </c>
      <c r="H154" s="450">
        <f t="shared" si="95"/>
        <v>3320</v>
      </c>
      <c r="I154" s="450">
        <f t="shared" si="95"/>
        <v>3320</v>
      </c>
      <c r="J154" s="450">
        <f t="shared" si="95"/>
        <v>0</v>
      </c>
      <c r="K154" s="450">
        <f t="shared" si="95"/>
        <v>0</v>
      </c>
      <c r="L154" s="450">
        <f t="shared" si="95"/>
        <v>0</v>
      </c>
      <c r="M154" s="450">
        <f t="shared" si="95"/>
        <v>0</v>
      </c>
      <c r="N154" s="450">
        <f t="shared" si="95"/>
        <v>0</v>
      </c>
      <c r="O154" s="450">
        <f t="shared" si="95"/>
        <v>0</v>
      </c>
      <c r="P154" s="450">
        <f t="shared" si="95"/>
        <v>0</v>
      </c>
      <c r="Q154" s="451"/>
      <c r="R154" s="440" t="s">
        <v>894</v>
      </c>
      <c r="S154" s="441" t="s">
        <v>895</v>
      </c>
      <c r="T154" s="442"/>
      <c r="U154" s="446"/>
    </row>
    <row r="155" spans="1:21" s="447" customFormat="1" ht="18" customHeight="1">
      <c r="A155" s="452"/>
      <c r="B155" s="453" t="s">
        <v>1272</v>
      </c>
      <c r="C155" s="454">
        <f>SUM(D155:F155)</f>
        <v>13511</v>
      </c>
      <c r="D155" s="454">
        <v>13511</v>
      </c>
      <c r="E155" s="454"/>
      <c r="F155" s="454">
        <f>SUM(G155:G155)</f>
        <v>0</v>
      </c>
      <c r="G155" s="454"/>
      <c r="H155" s="454">
        <f>SUM(I155:J155)</f>
        <v>3320</v>
      </c>
      <c r="I155" s="454">
        <v>3320</v>
      </c>
      <c r="J155" s="454"/>
      <c r="K155" s="454">
        <f>SUM(L155:M155)</f>
        <v>0</v>
      </c>
      <c r="L155" s="454"/>
      <c r="M155" s="454"/>
      <c r="N155" s="454">
        <f>SUM(O155:P155)</f>
        <v>0</v>
      </c>
      <c r="O155" s="454"/>
      <c r="P155" s="454"/>
      <c r="Q155" s="455"/>
      <c r="R155" s="440" t="s">
        <v>894</v>
      </c>
      <c r="S155" s="456" t="s">
        <v>1273</v>
      </c>
      <c r="T155" s="442"/>
      <c r="U155" s="446"/>
    </row>
    <row r="156" spans="1:21" s="447" customFormat="1" ht="41.25" customHeight="1">
      <c r="A156" s="448" t="s">
        <v>50</v>
      </c>
      <c r="B156" s="449" t="s">
        <v>1274</v>
      </c>
      <c r="C156" s="450">
        <f>C157+C159</f>
        <v>5607</v>
      </c>
      <c r="D156" s="450">
        <f t="shared" ref="D156:P156" si="96">D157+D159</f>
        <v>5607</v>
      </c>
      <c r="E156" s="450">
        <f t="shared" si="96"/>
        <v>0</v>
      </c>
      <c r="F156" s="450">
        <f t="shared" si="96"/>
        <v>10413</v>
      </c>
      <c r="G156" s="450">
        <f t="shared" si="96"/>
        <v>10413</v>
      </c>
      <c r="H156" s="450">
        <f t="shared" si="96"/>
        <v>3729.75</v>
      </c>
      <c r="I156" s="450">
        <f t="shared" si="96"/>
        <v>3729.75</v>
      </c>
      <c r="J156" s="450">
        <f t="shared" si="96"/>
        <v>0</v>
      </c>
      <c r="K156" s="450">
        <f t="shared" si="96"/>
        <v>0</v>
      </c>
      <c r="L156" s="450">
        <f t="shared" si="96"/>
        <v>0</v>
      </c>
      <c r="M156" s="450">
        <f t="shared" si="96"/>
        <v>0</v>
      </c>
      <c r="N156" s="450">
        <f t="shared" si="96"/>
        <v>0</v>
      </c>
      <c r="O156" s="450">
        <f t="shared" si="96"/>
        <v>0</v>
      </c>
      <c r="P156" s="450">
        <f t="shared" si="96"/>
        <v>0</v>
      </c>
      <c r="Q156" s="451"/>
      <c r="R156" s="440" t="s">
        <v>894</v>
      </c>
      <c r="S156" s="441" t="s">
        <v>895</v>
      </c>
      <c r="T156" s="442"/>
      <c r="U156" s="446"/>
    </row>
    <row r="157" spans="1:21" s="466" customFormat="1" ht="18" customHeight="1">
      <c r="A157" s="459" t="s">
        <v>249</v>
      </c>
      <c r="B157" s="460" t="s">
        <v>248</v>
      </c>
      <c r="C157" s="461">
        <f>SUBTOTAL(9,C158)</f>
        <v>5607</v>
      </c>
      <c r="D157" s="461">
        <f t="shared" ref="D157:P157" si="97">SUBTOTAL(9,D158)</f>
        <v>5607</v>
      </c>
      <c r="E157" s="461">
        <f t="shared" si="97"/>
        <v>0</v>
      </c>
      <c r="F157" s="461">
        <f t="shared" si="97"/>
        <v>0</v>
      </c>
      <c r="G157" s="461">
        <f t="shared" si="97"/>
        <v>0</v>
      </c>
      <c r="H157" s="461">
        <f t="shared" si="97"/>
        <v>2099</v>
      </c>
      <c r="I157" s="461">
        <f t="shared" si="97"/>
        <v>2099</v>
      </c>
      <c r="J157" s="461">
        <f t="shared" si="97"/>
        <v>0</v>
      </c>
      <c r="K157" s="461">
        <f t="shared" si="97"/>
        <v>0</v>
      </c>
      <c r="L157" s="461">
        <f t="shared" si="97"/>
        <v>0</v>
      </c>
      <c r="M157" s="461">
        <f t="shared" si="97"/>
        <v>0</v>
      </c>
      <c r="N157" s="461">
        <f t="shared" si="97"/>
        <v>0</v>
      </c>
      <c r="O157" s="461">
        <f t="shared" si="97"/>
        <v>0</v>
      </c>
      <c r="P157" s="461">
        <f t="shared" si="97"/>
        <v>0</v>
      </c>
      <c r="Q157" s="462"/>
      <c r="R157" s="440" t="s">
        <v>894</v>
      </c>
      <c r="S157" s="441" t="s">
        <v>895</v>
      </c>
      <c r="T157" s="442"/>
      <c r="U157" s="463"/>
    </row>
    <row r="158" spans="1:21" s="447" customFormat="1" ht="18" customHeight="1">
      <c r="A158" s="452"/>
      <c r="B158" s="453" t="s">
        <v>1275</v>
      </c>
      <c r="C158" s="454">
        <f>SUM(D158:E158)</f>
        <v>5607</v>
      </c>
      <c r="D158" s="454">
        <v>5607</v>
      </c>
      <c r="E158" s="454"/>
      <c r="F158" s="454"/>
      <c r="G158" s="454"/>
      <c r="H158" s="454">
        <f>SUM(I158:J158)</f>
        <v>2099</v>
      </c>
      <c r="I158" s="454">
        <v>2099</v>
      </c>
      <c r="J158" s="454"/>
      <c r="K158" s="454">
        <f>SUM(L158:M158)</f>
        <v>0</v>
      </c>
      <c r="L158" s="454"/>
      <c r="M158" s="454"/>
      <c r="N158" s="454">
        <f>SUM(O158:P158)</f>
        <v>0</v>
      </c>
      <c r="O158" s="454"/>
      <c r="P158" s="454"/>
      <c r="Q158" s="455"/>
      <c r="R158" s="440" t="s">
        <v>894</v>
      </c>
      <c r="S158" s="456" t="s">
        <v>1276</v>
      </c>
      <c r="T158" s="442"/>
      <c r="U158" s="446"/>
    </row>
    <row r="159" spans="1:21" s="466" customFormat="1" ht="18" customHeight="1">
      <c r="A159" s="459" t="s">
        <v>249</v>
      </c>
      <c r="B159" s="460" t="s">
        <v>257</v>
      </c>
      <c r="C159" s="461">
        <f>SUBTOTAL(9,C160:C168)</f>
        <v>0</v>
      </c>
      <c r="D159" s="461">
        <f t="shared" ref="D159:P159" si="98">SUBTOTAL(9,D160:D168)</f>
        <v>0</v>
      </c>
      <c r="E159" s="461">
        <f t="shared" si="98"/>
        <v>0</v>
      </c>
      <c r="F159" s="461">
        <f t="shared" si="98"/>
        <v>10413</v>
      </c>
      <c r="G159" s="461">
        <f t="shared" si="98"/>
        <v>10413</v>
      </c>
      <c r="H159" s="461">
        <f t="shared" si="98"/>
        <v>1630.75</v>
      </c>
      <c r="I159" s="461">
        <f t="shared" si="98"/>
        <v>1630.75</v>
      </c>
      <c r="J159" s="461">
        <f t="shared" si="98"/>
        <v>0</v>
      </c>
      <c r="K159" s="461">
        <f t="shared" si="98"/>
        <v>0</v>
      </c>
      <c r="L159" s="461">
        <f t="shared" si="98"/>
        <v>0</v>
      </c>
      <c r="M159" s="461">
        <f t="shared" si="98"/>
        <v>0</v>
      </c>
      <c r="N159" s="461">
        <f t="shared" si="98"/>
        <v>0</v>
      </c>
      <c r="O159" s="461">
        <f t="shared" si="98"/>
        <v>0</v>
      </c>
      <c r="P159" s="461">
        <f t="shared" si="98"/>
        <v>0</v>
      </c>
      <c r="Q159" s="462"/>
      <c r="R159" s="440" t="s">
        <v>894</v>
      </c>
      <c r="S159" s="441" t="s">
        <v>895</v>
      </c>
      <c r="T159" s="442"/>
      <c r="U159" s="463"/>
    </row>
    <row r="160" spans="1:21" s="447" customFormat="1" ht="18" customHeight="1">
      <c r="A160" s="452" t="s">
        <v>942</v>
      </c>
      <c r="B160" s="453" t="s">
        <v>38</v>
      </c>
      <c r="C160" s="454">
        <f t="shared" ref="C160:C167" si="99">SUM(D160:E160)</f>
        <v>0</v>
      </c>
      <c r="D160" s="454"/>
      <c r="E160" s="454"/>
      <c r="F160" s="454">
        <f t="shared" ref="F160:F168" si="100">SUM(G160:G160)</f>
        <v>0</v>
      </c>
      <c r="G160" s="454"/>
      <c r="H160" s="454">
        <f t="shared" ref="H160:H167" si="101">SUM(I160:J160)</f>
        <v>102</v>
      </c>
      <c r="I160" s="454">
        <v>102</v>
      </c>
      <c r="J160" s="454"/>
      <c r="K160" s="454">
        <f t="shared" ref="K160:K167" si="102">SUM(L160:M160)</f>
        <v>0</v>
      </c>
      <c r="L160" s="454"/>
      <c r="M160" s="454"/>
      <c r="N160" s="454">
        <f t="shared" ref="N160:N167" si="103">SUM(O160:P160)</f>
        <v>0</v>
      </c>
      <c r="O160" s="454"/>
      <c r="P160" s="454"/>
      <c r="Q160" s="451"/>
      <c r="R160" s="440" t="s">
        <v>894</v>
      </c>
      <c r="S160" s="456" t="s">
        <v>1237</v>
      </c>
      <c r="T160" s="442"/>
      <c r="U160" s="446"/>
    </row>
    <row r="161" spans="1:21" s="447" customFormat="1" ht="18" customHeight="1">
      <c r="A161" s="452" t="s">
        <v>942</v>
      </c>
      <c r="B161" s="453" t="s">
        <v>68</v>
      </c>
      <c r="C161" s="454">
        <f t="shared" si="99"/>
        <v>0</v>
      </c>
      <c r="D161" s="454"/>
      <c r="E161" s="454"/>
      <c r="F161" s="454">
        <f t="shared" si="100"/>
        <v>0</v>
      </c>
      <c r="G161" s="454"/>
      <c r="H161" s="454">
        <f t="shared" si="101"/>
        <v>9</v>
      </c>
      <c r="I161" s="454">
        <v>9</v>
      </c>
      <c r="J161" s="454"/>
      <c r="K161" s="454">
        <f t="shared" si="102"/>
        <v>0</v>
      </c>
      <c r="L161" s="454"/>
      <c r="M161" s="454"/>
      <c r="N161" s="454">
        <f t="shared" si="103"/>
        <v>0</v>
      </c>
      <c r="O161" s="454"/>
      <c r="P161" s="454"/>
      <c r="Q161" s="451"/>
      <c r="R161" s="440" t="s">
        <v>894</v>
      </c>
      <c r="S161" s="456" t="s">
        <v>1238</v>
      </c>
      <c r="T161" s="442"/>
      <c r="U161" s="446"/>
    </row>
    <row r="162" spans="1:21" s="447" customFormat="1" ht="18" customHeight="1">
      <c r="A162" s="452" t="s">
        <v>942</v>
      </c>
      <c r="B162" s="453" t="s">
        <v>77</v>
      </c>
      <c r="C162" s="454">
        <f t="shared" si="99"/>
        <v>0</v>
      </c>
      <c r="D162" s="454"/>
      <c r="E162" s="454"/>
      <c r="F162" s="454">
        <f t="shared" si="100"/>
        <v>0</v>
      </c>
      <c r="G162" s="454"/>
      <c r="H162" s="454">
        <f t="shared" si="101"/>
        <v>0</v>
      </c>
      <c r="I162" s="454"/>
      <c r="J162" s="454"/>
      <c r="K162" s="454">
        <f t="shared" si="102"/>
        <v>0</v>
      </c>
      <c r="L162" s="454"/>
      <c r="M162" s="454"/>
      <c r="N162" s="454">
        <f t="shared" si="103"/>
        <v>0</v>
      </c>
      <c r="O162" s="454"/>
      <c r="P162" s="454"/>
      <c r="Q162" s="451"/>
      <c r="R162" s="440" t="s">
        <v>894</v>
      </c>
      <c r="S162" s="456" t="s">
        <v>1239</v>
      </c>
      <c r="T162" s="442"/>
      <c r="U162" s="446"/>
    </row>
    <row r="163" spans="1:21" s="447" customFormat="1" ht="18" customHeight="1">
      <c r="A163" s="452" t="s">
        <v>942</v>
      </c>
      <c r="B163" s="453" t="s">
        <v>152</v>
      </c>
      <c r="C163" s="454">
        <f t="shared" si="99"/>
        <v>0</v>
      </c>
      <c r="D163" s="454"/>
      <c r="E163" s="454"/>
      <c r="F163" s="454">
        <f t="shared" si="100"/>
        <v>0</v>
      </c>
      <c r="G163" s="454"/>
      <c r="H163" s="467">
        <f t="shared" si="101"/>
        <v>1</v>
      </c>
      <c r="I163" s="467">
        <v>1</v>
      </c>
      <c r="J163" s="454"/>
      <c r="K163" s="454">
        <f t="shared" si="102"/>
        <v>0</v>
      </c>
      <c r="L163" s="454"/>
      <c r="M163" s="454"/>
      <c r="N163" s="454">
        <f t="shared" si="103"/>
        <v>0</v>
      </c>
      <c r="O163" s="454"/>
      <c r="P163" s="454"/>
      <c r="Q163" s="451"/>
      <c r="R163" s="440" t="s">
        <v>894</v>
      </c>
      <c r="S163" s="456" t="s">
        <v>898</v>
      </c>
      <c r="T163" s="442"/>
      <c r="U163" s="446"/>
    </row>
    <row r="164" spans="1:21" s="447" customFormat="1" ht="18" customHeight="1">
      <c r="A164" s="452" t="s">
        <v>942</v>
      </c>
      <c r="B164" s="453" t="s">
        <v>204</v>
      </c>
      <c r="C164" s="454">
        <f t="shared" si="99"/>
        <v>0</v>
      </c>
      <c r="D164" s="454"/>
      <c r="E164" s="454"/>
      <c r="F164" s="454">
        <f t="shared" si="100"/>
        <v>0</v>
      </c>
      <c r="G164" s="454"/>
      <c r="H164" s="454">
        <f t="shared" si="101"/>
        <v>775</v>
      </c>
      <c r="I164" s="454">
        <v>775</v>
      </c>
      <c r="J164" s="454"/>
      <c r="K164" s="454">
        <f t="shared" si="102"/>
        <v>0</v>
      </c>
      <c r="L164" s="454"/>
      <c r="M164" s="454"/>
      <c r="N164" s="454">
        <f t="shared" si="103"/>
        <v>0</v>
      </c>
      <c r="O164" s="454"/>
      <c r="P164" s="454"/>
      <c r="Q164" s="451"/>
      <c r="R164" s="440" t="s">
        <v>894</v>
      </c>
      <c r="S164" s="456" t="s">
        <v>899</v>
      </c>
      <c r="T164" s="442"/>
      <c r="U164" s="446"/>
    </row>
    <row r="165" spans="1:21" s="447" customFormat="1" ht="18" customHeight="1">
      <c r="A165" s="452" t="s">
        <v>942</v>
      </c>
      <c r="B165" s="453" t="s">
        <v>217</v>
      </c>
      <c r="C165" s="454">
        <f t="shared" si="99"/>
        <v>0</v>
      </c>
      <c r="D165" s="454"/>
      <c r="E165" s="454"/>
      <c r="F165" s="454">
        <f t="shared" si="100"/>
        <v>0</v>
      </c>
      <c r="G165" s="454"/>
      <c r="H165" s="454">
        <f t="shared" si="101"/>
        <v>449</v>
      </c>
      <c r="I165" s="454">
        <v>449</v>
      </c>
      <c r="J165" s="454"/>
      <c r="K165" s="454">
        <f t="shared" si="102"/>
        <v>0</v>
      </c>
      <c r="L165" s="454"/>
      <c r="M165" s="454"/>
      <c r="N165" s="454">
        <f t="shared" si="103"/>
        <v>0</v>
      </c>
      <c r="O165" s="454"/>
      <c r="P165" s="454"/>
      <c r="Q165" s="451"/>
      <c r="R165" s="440" t="s">
        <v>894</v>
      </c>
      <c r="S165" s="456" t="s">
        <v>900</v>
      </c>
      <c r="T165" s="442"/>
      <c r="U165" s="446"/>
    </row>
    <row r="166" spans="1:21" s="447" customFormat="1" ht="18" customHeight="1">
      <c r="A166" s="452" t="s">
        <v>942</v>
      </c>
      <c r="B166" s="453" t="s">
        <v>247</v>
      </c>
      <c r="C166" s="454">
        <f t="shared" si="99"/>
        <v>0</v>
      </c>
      <c r="D166" s="454"/>
      <c r="E166" s="454"/>
      <c r="F166" s="454">
        <f t="shared" si="100"/>
        <v>0</v>
      </c>
      <c r="G166" s="454"/>
      <c r="H166" s="454">
        <f t="shared" si="101"/>
        <v>0</v>
      </c>
      <c r="I166" s="454"/>
      <c r="J166" s="454"/>
      <c r="K166" s="454">
        <f t="shared" si="102"/>
        <v>0</v>
      </c>
      <c r="L166" s="454"/>
      <c r="M166" s="454"/>
      <c r="N166" s="454">
        <f t="shared" si="103"/>
        <v>0</v>
      </c>
      <c r="O166" s="454"/>
      <c r="P166" s="454"/>
      <c r="Q166" s="451"/>
      <c r="R166" s="440" t="s">
        <v>894</v>
      </c>
      <c r="S166" s="456" t="s">
        <v>901</v>
      </c>
      <c r="T166" s="442"/>
      <c r="U166" s="446"/>
    </row>
    <row r="167" spans="1:21" s="447" customFormat="1" ht="18" customHeight="1">
      <c r="A167" s="452" t="s">
        <v>942</v>
      </c>
      <c r="B167" s="453" t="s">
        <v>258</v>
      </c>
      <c r="C167" s="454">
        <f t="shared" si="99"/>
        <v>0</v>
      </c>
      <c r="D167" s="454"/>
      <c r="E167" s="454"/>
      <c r="F167" s="454">
        <f t="shared" si="100"/>
        <v>0</v>
      </c>
      <c r="G167" s="454"/>
      <c r="H167" s="454">
        <f t="shared" si="101"/>
        <v>294.75</v>
      </c>
      <c r="I167" s="454">
        <v>294.75</v>
      </c>
      <c r="J167" s="454"/>
      <c r="K167" s="454">
        <f t="shared" si="102"/>
        <v>0</v>
      </c>
      <c r="L167" s="454"/>
      <c r="M167" s="454"/>
      <c r="N167" s="454">
        <f t="shared" si="103"/>
        <v>0</v>
      </c>
      <c r="O167" s="454"/>
      <c r="P167" s="454"/>
      <c r="Q167" s="451"/>
      <c r="R167" s="440" t="s">
        <v>894</v>
      </c>
      <c r="S167" s="456" t="s">
        <v>902</v>
      </c>
      <c r="T167" s="442"/>
      <c r="U167" s="446"/>
    </row>
    <row r="168" spans="1:21" s="464" customFormat="1" ht="18" customHeight="1">
      <c r="A168" s="459" t="s">
        <v>249</v>
      </c>
      <c r="B168" s="460" t="s">
        <v>1277</v>
      </c>
      <c r="C168" s="461"/>
      <c r="D168" s="461"/>
      <c r="E168" s="461"/>
      <c r="F168" s="461">
        <f t="shared" si="100"/>
        <v>10413</v>
      </c>
      <c r="G168" s="461">
        <v>10413</v>
      </c>
      <c r="H168" s="461"/>
      <c r="I168" s="461"/>
      <c r="J168" s="461"/>
      <c r="K168" s="461"/>
      <c r="L168" s="461"/>
      <c r="M168" s="461"/>
      <c r="N168" s="461"/>
      <c r="O168" s="461"/>
      <c r="P168" s="461"/>
      <c r="Q168" s="462"/>
      <c r="R168" s="440" t="s">
        <v>894</v>
      </c>
      <c r="S168" s="465" t="s">
        <v>1244</v>
      </c>
      <c r="T168" s="442"/>
      <c r="U168" s="463"/>
    </row>
    <row r="169" spans="1:21" s="447" customFormat="1" ht="38.25">
      <c r="A169" s="448" t="s">
        <v>51</v>
      </c>
      <c r="B169" s="449" t="s">
        <v>1278</v>
      </c>
      <c r="C169" s="450">
        <f t="shared" ref="C169:P169" si="104">+C170+C172</f>
        <v>8595</v>
      </c>
      <c r="D169" s="450">
        <f t="shared" si="104"/>
        <v>8595</v>
      </c>
      <c r="E169" s="450">
        <f t="shared" si="104"/>
        <v>0</v>
      </c>
      <c r="F169" s="450">
        <f t="shared" si="104"/>
        <v>0</v>
      </c>
      <c r="G169" s="450">
        <f t="shared" si="104"/>
        <v>0</v>
      </c>
      <c r="H169" s="450">
        <f t="shared" si="104"/>
        <v>1040</v>
      </c>
      <c r="I169" s="450">
        <f t="shared" si="104"/>
        <v>1040</v>
      </c>
      <c r="J169" s="450">
        <f t="shared" si="104"/>
        <v>0</v>
      </c>
      <c r="K169" s="450">
        <f t="shared" si="104"/>
        <v>0</v>
      </c>
      <c r="L169" s="450">
        <f t="shared" si="104"/>
        <v>0</v>
      </c>
      <c r="M169" s="450">
        <f t="shared" si="104"/>
        <v>0</v>
      </c>
      <c r="N169" s="450">
        <f t="shared" si="104"/>
        <v>0</v>
      </c>
      <c r="O169" s="450">
        <f t="shared" si="104"/>
        <v>0</v>
      </c>
      <c r="P169" s="450">
        <f t="shared" si="104"/>
        <v>0</v>
      </c>
      <c r="Q169" s="451"/>
      <c r="R169" s="440" t="s">
        <v>894</v>
      </c>
      <c r="S169" s="441" t="s">
        <v>895</v>
      </c>
      <c r="T169" s="442"/>
      <c r="U169" s="446"/>
    </row>
    <row r="170" spans="1:21" s="466" customFormat="1" ht="18" customHeight="1">
      <c r="A170" s="459" t="s">
        <v>249</v>
      </c>
      <c r="B170" s="460" t="s">
        <v>248</v>
      </c>
      <c r="C170" s="461">
        <f t="shared" ref="C170:P170" si="105">SUBTOTAL(9,C171:C171)</f>
        <v>8595</v>
      </c>
      <c r="D170" s="461">
        <f t="shared" si="105"/>
        <v>8595</v>
      </c>
      <c r="E170" s="461">
        <f t="shared" si="105"/>
        <v>0</v>
      </c>
      <c r="F170" s="461">
        <f t="shared" si="105"/>
        <v>0</v>
      </c>
      <c r="G170" s="461">
        <f t="shared" si="105"/>
        <v>0</v>
      </c>
      <c r="H170" s="461">
        <f t="shared" si="105"/>
        <v>1040</v>
      </c>
      <c r="I170" s="461">
        <f t="shared" si="105"/>
        <v>1040</v>
      </c>
      <c r="J170" s="461">
        <f t="shared" si="105"/>
        <v>0</v>
      </c>
      <c r="K170" s="461">
        <f t="shared" si="105"/>
        <v>0</v>
      </c>
      <c r="L170" s="461">
        <f t="shared" si="105"/>
        <v>0</v>
      </c>
      <c r="M170" s="461">
        <f t="shared" si="105"/>
        <v>0</v>
      </c>
      <c r="N170" s="461">
        <f t="shared" si="105"/>
        <v>0</v>
      </c>
      <c r="O170" s="461">
        <f t="shared" si="105"/>
        <v>0</v>
      </c>
      <c r="P170" s="461">
        <f t="shared" si="105"/>
        <v>0</v>
      </c>
      <c r="Q170" s="462"/>
      <c r="R170" s="440" t="s">
        <v>894</v>
      </c>
      <c r="S170" s="441" t="s">
        <v>895</v>
      </c>
      <c r="T170" s="442"/>
      <c r="U170" s="463"/>
    </row>
    <row r="171" spans="1:21" s="447" customFormat="1" ht="18" customHeight="1">
      <c r="A171" s="452" t="s">
        <v>942</v>
      </c>
      <c r="B171" s="453" t="s">
        <v>1257</v>
      </c>
      <c r="C171" s="454">
        <f>SUM(D171:E171)</f>
        <v>8595</v>
      </c>
      <c r="D171" s="454">
        <v>8595</v>
      </c>
      <c r="E171" s="454"/>
      <c r="F171" s="454">
        <f>SUM(G171:G171)</f>
        <v>0</v>
      </c>
      <c r="G171" s="454"/>
      <c r="H171" s="454">
        <f>SUM(I171:J171)</f>
        <v>1040</v>
      </c>
      <c r="I171" s="454">
        <v>1040</v>
      </c>
      <c r="J171" s="454"/>
      <c r="K171" s="454">
        <f>SUM(L171:M171)</f>
        <v>0</v>
      </c>
      <c r="L171" s="454"/>
      <c r="M171" s="454"/>
      <c r="N171" s="454">
        <f>SUM(O171:P171)</f>
        <v>0</v>
      </c>
      <c r="O171" s="454"/>
      <c r="P171" s="454"/>
      <c r="Q171" s="455"/>
      <c r="R171" s="440" t="s">
        <v>894</v>
      </c>
      <c r="S171" s="456" t="s">
        <v>1258</v>
      </c>
      <c r="T171" s="442"/>
      <c r="U171" s="446"/>
    </row>
    <row r="172" spans="1:21" s="466" customFormat="1" ht="18" customHeight="1">
      <c r="A172" s="459" t="s">
        <v>249</v>
      </c>
      <c r="B172" s="460" t="s">
        <v>257</v>
      </c>
      <c r="C172" s="461">
        <f>SUBTOTAL(9,C173:C180)</f>
        <v>0</v>
      </c>
      <c r="D172" s="461">
        <f t="shared" ref="D172:P172" si="106">SUBTOTAL(9,D173:D180)</f>
        <v>0</v>
      </c>
      <c r="E172" s="461">
        <f t="shared" si="106"/>
        <v>0</v>
      </c>
      <c r="F172" s="461">
        <f t="shared" si="106"/>
        <v>0</v>
      </c>
      <c r="G172" s="461">
        <f t="shared" si="106"/>
        <v>0</v>
      </c>
      <c r="H172" s="461">
        <f t="shared" si="106"/>
        <v>0</v>
      </c>
      <c r="I172" s="461">
        <f t="shared" si="106"/>
        <v>0</v>
      </c>
      <c r="J172" s="461">
        <f t="shared" si="106"/>
        <v>0</v>
      </c>
      <c r="K172" s="461">
        <f t="shared" si="106"/>
        <v>0</v>
      </c>
      <c r="L172" s="461">
        <f t="shared" si="106"/>
        <v>0</v>
      </c>
      <c r="M172" s="461">
        <f t="shared" si="106"/>
        <v>0</v>
      </c>
      <c r="N172" s="461">
        <f t="shared" si="106"/>
        <v>0</v>
      </c>
      <c r="O172" s="461">
        <f t="shared" si="106"/>
        <v>0</v>
      </c>
      <c r="P172" s="461">
        <f t="shared" si="106"/>
        <v>0</v>
      </c>
      <c r="Q172" s="462"/>
      <c r="R172" s="440" t="s">
        <v>894</v>
      </c>
      <c r="S172" s="441" t="s">
        <v>895</v>
      </c>
      <c r="T172" s="442"/>
      <c r="U172" s="463"/>
    </row>
    <row r="173" spans="1:21" s="447" customFormat="1" ht="18" customHeight="1">
      <c r="A173" s="452" t="s">
        <v>942</v>
      </c>
      <c r="B173" s="453" t="s">
        <v>38</v>
      </c>
      <c r="C173" s="454">
        <f t="shared" ref="C173:C180" si="107">SUM(D173:E173)</f>
        <v>0</v>
      </c>
      <c r="D173" s="450"/>
      <c r="E173" s="450"/>
      <c r="F173" s="454">
        <f t="shared" ref="F173:F180" si="108">SUM(G173:G173)</f>
        <v>0</v>
      </c>
      <c r="G173" s="450"/>
      <c r="H173" s="454">
        <f t="shared" ref="H173:H180" si="109">SUM(I173:J173)</f>
        <v>0</v>
      </c>
      <c r="I173" s="450"/>
      <c r="J173" s="450"/>
      <c r="K173" s="454">
        <f t="shared" ref="K173:K180" si="110">SUM(L173:M173)</f>
        <v>0</v>
      </c>
      <c r="L173" s="450"/>
      <c r="M173" s="450"/>
      <c r="N173" s="454">
        <f t="shared" ref="N173:N180" si="111">SUM(O173:P173)</f>
        <v>0</v>
      </c>
      <c r="O173" s="450"/>
      <c r="P173" s="450"/>
      <c r="Q173" s="451"/>
      <c r="R173" s="440" t="s">
        <v>894</v>
      </c>
      <c r="S173" s="456" t="s">
        <v>1237</v>
      </c>
      <c r="T173" s="442"/>
      <c r="U173" s="446"/>
    </row>
    <row r="174" spans="1:21" s="447" customFormat="1" ht="18" customHeight="1">
      <c r="A174" s="452" t="s">
        <v>942</v>
      </c>
      <c r="B174" s="453" t="s">
        <v>68</v>
      </c>
      <c r="C174" s="454">
        <f t="shared" si="107"/>
        <v>0</v>
      </c>
      <c r="D174" s="450"/>
      <c r="E174" s="450"/>
      <c r="F174" s="454">
        <f t="shared" si="108"/>
        <v>0</v>
      </c>
      <c r="G174" s="450"/>
      <c r="H174" s="454">
        <f t="shared" si="109"/>
        <v>0</v>
      </c>
      <c r="I174" s="450"/>
      <c r="J174" s="450"/>
      <c r="K174" s="454">
        <f t="shared" si="110"/>
        <v>0</v>
      </c>
      <c r="L174" s="450"/>
      <c r="M174" s="450"/>
      <c r="N174" s="454">
        <f t="shared" si="111"/>
        <v>0</v>
      </c>
      <c r="O174" s="450"/>
      <c r="P174" s="450"/>
      <c r="Q174" s="451"/>
      <c r="R174" s="440" t="s">
        <v>894</v>
      </c>
      <c r="S174" s="456" t="s">
        <v>1238</v>
      </c>
      <c r="T174" s="442"/>
      <c r="U174" s="446"/>
    </row>
    <row r="175" spans="1:21" s="447" customFormat="1" ht="18" customHeight="1">
      <c r="A175" s="452" t="s">
        <v>942</v>
      </c>
      <c r="B175" s="453" t="s">
        <v>77</v>
      </c>
      <c r="C175" s="454">
        <f t="shared" si="107"/>
        <v>0</v>
      </c>
      <c r="D175" s="450"/>
      <c r="E175" s="450"/>
      <c r="F175" s="454">
        <f t="shared" si="108"/>
        <v>0</v>
      </c>
      <c r="G175" s="450"/>
      <c r="H175" s="454">
        <f t="shared" si="109"/>
        <v>0</v>
      </c>
      <c r="I175" s="450"/>
      <c r="J175" s="450"/>
      <c r="K175" s="454">
        <f t="shared" si="110"/>
        <v>0</v>
      </c>
      <c r="L175" s="450"/>
      <c r="M175" s="450"/>
      <c r="N175" s="454">
        <f t="shared" si="111"/>
        <v>0</v>
      </c>
      <c r="O175" s="450"/>
      <c r="P175" s="450"/>
      <c r="Q175" s="451"/>
      <c r="R175" s="440" t="s">
        <v>894</v>
      </c>
      <c r="S175" s="456" t="s">
        <v>1239</v>
      </c>
      <c r="T175" s="442"/>
      <c r="U175" s="446"/>
    </row>
    <row r="176" spans="1:21" s="447" customFormat="1" ht="18" customHeight="1">
      <c r="A176" s="452" t="s">
        <v>942</v>
      </c>
      <c r="B176" s="453" t="s">
        <v>152</v>
      </c>
      <c r="C176" s="454">
        <f t="shared" si="107"/>
        <v>0</v>
      </c>
      <c r="D176" s="450"/>
      <c r="E176" s="450"/>
      <c r="F176" s="454">
        <f t="shared" si="108"/>
        <v>0</v>
      </c>
      <c r="G176" s="450"/>
      <c r="H176" s="454">
        <f t="shared" si="109"/>
        <v>0</v>
      </c>
      <c r="I176" s="450"/>
      <c r="J176" s="450"/>
      <c r="K176" s="454">
        <f t="shared" si="110"/>
        <v>0</v>
      </c>
      <c r="L176" s="450"/>
      <c r="M176" s="450"/>
      <c r="N176" s="454">
        <f t="shared" si="111"/>
        <v>0</v>
      </c>
      <c r="O176" s="450"/>
      <c r="P176" s="450"/>
      <c r="Q176" s="451"/>
      <c r="R176" s="440" t="s">
        <v>894</v>
      </c>
      <c r="S176" s="456" t="s">
        <v>898</v>
      </c>
      <c r="T176" s="442"/>
      <c r="U176" s="446"/>
    </row>
    <row r="177" spans="1:21" s="447" customFormat="1" ht="18" customHeight="1">
      <c r="A177" s="452" t="s">
        <v>942</v>
      </c>
      <c r="B177" s="453" t="s">
        <v>204</v>
      </c>
      <c r="C177" s="454">
        <f t="shared" si="107"/>
        <v>0</v>
      </c>
      <c r="D177" s="450"/>
      <c r="E177" s="450"/>
      <c r="F177" s="454">
        <f t="shared" si="108"/>
        <v>0</v>
      </c>
      <c r="G177" s="450"/>
      <c r="H177" s="454">
        <f t="shared" si="109"/>
        <v>0</v>
      </c>
      <c r="I177" s="450"/>
      <c r="J177" s="450"/>
      <c r="K177" s="454">
        <f t="shared" si="110"/>
        <v>0</v>
      </c>
      <c r="L177" s="450"/>
      <c r="M177" s="450"/>
      <c r="N177" s="454">
        <f t="shared" si="111"/>
        <v>0</v>
      </c>
      <c r="O177" s="450"/>
      <c r="P177" s="450"/>
      <c r="Q177" s="451"/>
      <c r="R177" s="440" t="s">
        <v>894</v>
      </c>
      <c r="S177" s="456" t="s">
        <v>899</v>
      </c>
      <c r="T177" s="442"/>
      <c r="U177" s="446"/>
    </row>
    <row r="178" spans="1:21" s="447" customFormat="1" ht="18" customHeight="1">
      <c r="A178" s="452" t="s">
        <v>942</v>
      </c>
      <c r="B178" s="453" t="s">
        <v>217</v>
      </c>
      <c r="C178" s="454">
        <f t="shared" si="107"/>
        <v>0</v>
      </c>
      <c r="D178" s="450"/>
      <c r="E178" s="450"/>
      <c r="F178" s="454">
        <f t="shared" si="108"/>
        <v>0</v>
      </c>
      <c r="G178" s="450"/>
      <c r="H178" s="454">
        <f t="shared" si="109"/>
        <v>0</v>
      </c>
      <c r="I178" s="450"/>
      <c r="J178" s="450"/>
      <c r="K178" s="454">
        <f t="shared" si="110"/>
        <v>0</v>
      </c>
      <c r="L178" s="450"/>
      <c r="M178" s="450"/>
      <c r="N178" s="454">
        <f t="shared" si="111"/>
        <v>0</v>
      </c>
      <c r="O178" s="450"/>
      <c r="P178" s="450"/>
      <c r="Q178" s="451"/>
      <c r="R178" s="440" t="s">
        <v>894</v>
      </c>
      <c r="S178" s="456" t="s">
        <v>900</v>
      </c>
      <c r="T178" s="442"/>
      <c r="U178" s="446"/>
    </row>
    <row r="179" spans="1:21" s="447" customFormat="1" ht="18" customHeight="1">
      <c r="A179" s="452" t="s">
        <v>942</v>
      </c>
      <c r="B179" s="453" t="s">
        <v>247</v>
      </c>
      <c r="C179" s="454">
        <f t="shared" si="107"/>
        <v>0</v>
      </c>
      <c r="D179" s="450"/>
      <c r="E179" s="450"/>
      <c r="F179" s="454">
        <f t="shared" si="108"/>
        <v>0</v>
      </c>
      <c r="G179" s="450"/>
      <c r="H179" s="454">
        <f t="shared" si="109"/>
        <v>0</v>
      </c>
      <c r="I179" s="450"/>
      <c r="J179" s="450"/>
      <c r="K179" s="454">
        <f t="shared" si="110"/>
        <v>0</v>
      </c>
      <c r="L179" s="450"/>
      <c r="M179" s="450"/>
      <c r="N179" s="454">
        <f t="shared" si="111"/>
        <v>0</v>
      </c>
      <c r="O179" s="450"/>
      <c r="P179" s="450"/>
      <c r="Q179" s="451"/>
      <c r="R179" s="440" t="s">
        <v>894</v>
      </c>
      <c r="S179" s="456" t="s">
        <v>901</v>
      </c>
      <c r="T179" s="442"/>
      <c r="U179" s="446"/>
    </row>
    <row r="180" spans="1:21" s="447" customFormat="1" ht="18" customHeight="1">
      <c r="A180" s="452" t="s">
        <v>942</v>
      </c>
      <c r="B180" s="453" t="s">
        <v>258</v>
      </c>
      <c r="C180" s="454">
        <f t="shared" si="107"/>
        <v>0</v>
      </c>
      <c r="D180" s="450"/>
      <c r="E180" s="450"/>
      <c r="F180" s="454">
        <f t="shared" si="108"/>
        <v>0</v>
      </c>
      <c r="G180" s="450"/>
      <c r="H180" s="454">
        <f t="shared" si="109"/>
        <v>0</v>
      </c>
      <c r="I180" s="450"/>
      <c r="J180" s="450"/>
      <c r="K180" s="454">
        <f t="shared" si="110"/>
        <v>0</v>
      </c>
      <c r="L180" s="450"/>
      <c r="M180" s="450"/>
      <c r="N180" s="454">
        <f t="shared" si="111"/>
        <v>0</v>
      </c>
      <c r="O180" s="450"/>
      <c r="P180" s="450"/>
      <c r="Q180" s="451"/>
      <c r="R180" s="440" t="s">
        <v>894</v>
      </c>
      <c r="S180" s="456" t="s">
        <v>902</v>
      </c>
      <c r="T180" s="442"/>
      <c r="U180" s="446"/>
    </row>
    <row r="181" spans="1:21" s="447" customFormat="1" ht="25.5">
      <c r="A181" s="448" t="s">
        <v>53</v>
      </c>
      <c r="B181" s="449" t="s">
        <v>1279</v>
      </c>
      <c r="C181" s="450">
        <f t="shared" ref="C181:P181" si="112">+C182+C185</f>
        <v>21607</v>
      </c>
      <c r="D181" s="450">
        <f t="shared" si="112"/>
        <v>21607</v>
      </c>
      <c r="E181" s="450">
        <f t="shared" si="112"/>
        <v>0</v>
      </c>
      <c r="F181" s="450">
        <f>+F182+F185</f>
        <v>0</v>
      </c>
      <c r="G181" s="450">
        <f>+G182+G185</f>
        <v>0</v>
      </c>
      <c r="H181" s="450">
        <f t="shared" si="112"/>
        <v>7717.36</v>
      </c>
      <c r="I181" s="450">
        <f t="shared" si="112"/>
        <v>7717.36</v>
      </c>
      <c r="J181" s="450">
        <f t="shared" si="112"/>
        <v>0</v>
      </c>
      <c r="K181" s="450">
        <f t="shared" si="112"/>
        <v>0</v>
      </c>
      <c r="L181" s="450">
        <f t="shared" si="112"/>
        <v>0</v>
      </c>
      <c r="M181" s="450">
        <f t="shared" si="112"/>
        <v>0</v>
      </c>
      <c r="N181" s="450">
        <f t="shared" si="112"/>
        <v>0</v>
      </c>
      <c r="O181" s="450">
        <f t="shared" si="112"/>
        <v>0</v>
      </c>
      <c r="P181" s="450">
        <f t="shared" si="112"/>
        <v>0</v>
      </c>
      <c r="Q181" s="451"/>
      <c r="R181" s="440" t="s">
        <v>894</v>
      </c>
      <c r="S181" s="441" t="s">
        <v>895</v>
      </c>
      <c r="T181" s="442"/>
      <c r="U181" s="446"/>
    </row>
    <row r="182" spans="1:21" s="466" customFormat="1" ht="18" customHeight="1">
      <c r="A182" s="459" t="s">
        <v>249</v>
      </c>
      <c r="B182" s="460" t="s">
        <v>248</v>
      </c>
      <c r="C182" s="461">
        <f>SUBTOTAL(9,C183:C184)</f>
        <v>4861</v>
      </c>
      <c r="D182" s="461">
        <f t="shared" ref="D182:P182" si="113">SUBTOTAL(9,D183:D184)</f>
        <v>4861</v>
      </c>
      <c r="E182" s="461">
        <f t="shared" si="113"/>
        <v>0</v>
      </c>
      <c r="F182" s="461">
        <f t="shared" si="113"/>
        <v>0</v>
      </c>
      <c r="G182" s="461">
        <f t="shared" si="113"/>
        <v>0</v>
      </c>
      <c r="H182" s="461">
        <f t="shared" si="113"/>
        <v>1522</v>
      </c>
      <c r="I182" s="461">
        <f t="shared" si="113"/>
        <v>1522</v>
      </c>
      <c r="J182" s="461">
        <f t="shared" si="113"/>
        <v>0</v>
      </c>
      <c r="K182" s="461">
        <f t="shared" si="113"/>
        <v>0</v>
      </c>
      <c r="L182" s="461">
        <f t="shared" si="113"/>
        <v>0</v>
      </c>
      <c r="M182" s="461">
        <f t="shared" si="113"/>
        <v>0</v>
      </c>
      <c r="N182" s="461">
        <f t="shared" si="113"/>
        <v>0</v>
      </c>
      <c r="O182" s="461">
        <f t="shared" si="113"/>
        <v>0</v>
      </c>
      <c r="P182" s="461">
        <f t="shared" si="113"/>
        <v>0</v>
      </c>
      <c r="Q182" s="462"/>
      <c r="R182" s="440" t="s">
        <v>894</v>
      </c>
      <c r="S182" s="441" t="s">
        <v>895</v>
      </c>
      <c r="T182" s="442"/>
      <c r="U182" s="463"/>
    </row>
    <row r="183" spans="1:21" s="447" customFormat="1" ht="18" customHeight="1">
      <c r="A183" s="452" t="s">
        <v>942</v>
      </c>
      <c r="B183" s="453" t="s">
        <v>1280</v>
      </c>
      <c r="C183" s="454">
        <f>SUM(D183:E183)</f>
        <v>3997</v>
      </c>
      <c r="D183" s="454">
        <v>3997</v>
      </c>
      <c r="E183" s="454"/>
      <c r="F183" s="454">
        <f>SUM(G183:G183)</f>
        <v>0</v>
      </c>
      <c r="G183" s="454"/>
      <c r="H183" s="454">
        <f>SUM(I183:J183)</f>
        <v>1485</v>
      </c>
      <c r="I183" s="454">
        <v>1485</v>
      </c>
      <c r="J183" s="454"/>
      <c r="K183" s="454">
        <f>SUM(L183:M183)</f>
        <v>0</v>
      </c>
      <c r="L183" s="454"/>
      <c r="M183" s="454"/>
      <c r="N183" s="454">
        <f>SUM(O183:P183)</f>
        <v>0</v>
      </c>
      <c r="O183" s="454"/>
      <c r="P183" s="454"/>
      <c r="Q183" s="451"/>
      <c r="R183" s="440" t="s">
        <v>894</v>
      </c>
      <c r="S183" s="456" t="s">
        <v>1281</v>
      </c>
      <c r="T183" s="442"/>
      <c r="U183" s="446"/>
    </row>
    <row r="184" spans="1:21" s="447" customFormat="1" ht="18" customHeight="1">
      <c r="A184" s="452" t="s">
        <v>942</v>
      </c>
      <c r="B184" s="453" t="s">
        <v>430</v>
      </c>
      <c r="C184" s="454">
        <f>SUM(D184:E184)</f>
        <v>864</v>
      </c>
      <c r="D184" s="454">
        <v>864</v>
      </c>
      <c r="E184" s="454"/>
      <c r="F184" s="454">
        <f>SUM(G184:G184)</f>
        <v>0</v>
      </c>
      <c r="G184" s="454"/>
      <c r="H184" s="454">
        <f>SUM(I184:J184)</f>
        <v>37</v>
      </c>
      <c r="I184" s="454">
        <v>37</v>
      </c>
      <c r="J184" s="454"/>
      <c r="K184" s="454">
        <f>SUM(L184:M184)</f>
        <v>0</v>
      </c>
      <c r="L184" s="454"/>
      <c r="M184" s="454"/>
      <c r="N184" s="454">
        <f>SUM(O184:P184)</f>
        <v>0</v>
      </c>
      <c r="O184" s="454"/>
      <c r="P184" s="454"/>
      <c r="Q184" s="451"/>
      <c r="R184" s="440" t="s">
        <v>894</v>
      </c>
      <c r="S184" s="456" t="s">
        <v>904</v>
      </c>
      <c r="T184" s="442"/>
      <c r="U184" s="446"/>
    </row>
    <row r="185" spans="1:21" s="466" customFormat="1" ht="18" customHeight="1">
      <c r="A185" s="459" t="s">
        <v>249</v>
      </c>
      <c r="B185" s="460" t="s">
        <v>257</v>
      </c>
      <c r="C185" s="461">
        <f>SUBTOTAL(9,C186:C193)</f>
        <v>16746</v>
      </c>
      <c r="D185" s="461">
        <f t="shared" ref="D185:P185" si="114">SUBTOTAL(9,D186:D193)</f>
        <v>16746</v>
      </c>
      <c r="E185" s="461">
        <f t="shared" si="114"/>
        <v>0</v>
      </c>
      <c r="F185" s="461">
        <f t="shared" si="114"/>
        <v>0</v>
      </c>
      <c r="G185" s="461">
        <f t="shared" si="114"/>
        <v>0</v>
      </c>
      <c r="H185" s="461">
        <f t="shared" si="114"/>
        <v>6195.36</v>
      </c>
      <c r="I185" s="461">
        <f t="shared" si="114"/>
        <v>6195.36</v>
      </c>
      <c r="J185" s="461">
        <f t="shared" si="114"/>
        <v>0</v>
      </c>
      <c r="K185" s="461">
        <f t="shared" si="114"/>
        <v>0</v>
      </c>
      <c r="L185" s="461">
        <f t="shared" si="114"/>
        <v>0</v>
      </c>
      <c r="M185" s="461">
        <f t="shared" si="114"/>
        <v>0</v>
      </c>
      <c r="N185" s="461">
        <f t="shared" si="114"/>
        <v>0</v>
      </c>
      <c r="O185" s="461">
        <f t="shared" si="114"/>
        <v>0</v>
      </c>
      <c r="P185" s="461">
        <f t="shared" si="114"/>
        <v>0</v>
      </c>
      <c r="Q185" s="462"/>
      <c r="R185" s="440" t="s">
        <v>894</v>
      </c>
      <c r="S185" s="441" t="s">
        <v>895</v>
      </c>
      <c r="T185" s="442"/>
      <c r="U185" s="463"/>
    </row>
    <row r="186" spans="1:21" s="447" customFormat="1" ht="18" customHeight="1">
      <c r="A186" s="452" t="s">
        <v>942</v>
      </c>
      <c r="B186" s="453" t="s">
        <v>38</v>
      </c>
      <c r="C186" s="454">
        <f t="shared" ref="C186:C193" si="115">SUM(D186:E186)</f>
        <v>179</v>
      </c>
      <c r="D186" s="454">
        <v>179</v>
      </c>
      <c r="E186" s="454"/>
      <c r="F186" s="454">
        <f t="shared" ref="F186:F193" si="116">SUM(G186:G186)</f>
        <v>0</v>
      </c>
      <c r="G186" s="454"/>
      <c r="H186" s="454">
        <f t="shared" ref="H186:H193" si="117">SUM(I186:J186)</f>
        <v>55</v>
      </c>
      <c r="I186" s="454">
        <v>55</v>
      </c>
      <c r="J186" s="454"/>
      <c r="K186" s="454">
        <f t="shared" ref="K186:K193" si="118">SUM(L186:M186)</f>
        <v>0</v>
      </c>
      <c r="L186" s="454"/>
      <c r="M186" s="454"/>
      <c r="N186" s="454">
        <f t="shared" ref="N186:N193" si="119">SUM(O186:P186)</f>
        <v>0</v>
      </c>
      <c r="O186" s="454"/>
      <c r="P186" s="454"/>
      <c r="Q186" s="451"/>
      <c r="R186" s="440" t="s">
        <v>894</v>
      </c>
      <c r="S186" s="456" t="s">
        <v>1237</v>
      </c>
      <c r="T186" s="442"/>
      <c r="U186" s="446"/>
    </row>
    <row r="187" spans="1:21" s="447" customFormat="1" ht="18" customHeight="1">
      <c r="A187" s="452" t="s">
        <v>942</v>
      </c>
      <c r="B187" s="453" t="s">
        <v>68</v>
      </c>
      <c r="C187" s="454">
        <f t="shared" si="115"/>
        <v>1646</v>
      </c>
      <c r="D187" s="454">
        <v>1646</v>
      </c>
      <c r="E187" s="454"/>
      <c r="F187" s="454">
        <f t="shared" si="116"/>
        <v>0</v>
      </c>
      <c r="G187" s="454"/>
      <c r="H187" s="454">
        <f t="shared" si="117"/>
        <v>611</v>
      </c>
      <c r="I187" s="454">
        <v>611</v>
      </c>
      <c r="J187" s="454"/>
      <c r="K187" s="454">
        <f t="shared" si="118"/>
        <v>0</v>
      </c>
      <c r="L187" s="454"/>
      <c r="M187" s="454"/>
      <c r="N187" s="454">
        <f t="shared" si="119"/>
        <v>0</v>
      </c>
      <c r="O187" s="454"/>
      <c r="P187" s="454"/>
      <c r="Q187" s="451"/>
      <c r="R187" s="440" t="s">
        <v>894</v>
      </c>
      <c r="S187" s="456" t="s">
        <v>1238</v>
      </c>
      <c r="T187" s="442"/>
      <c r="U187" s="446"/>
    </row>
    <row r="188" spans="1:21" s="447" customFormat="1" ht="18" customHeight="1">
      <c r="A188" s="452" t="s">
        <v>942</v>
      </c>
      <c r="B188" s="453" t="s">
        <v>77</v>
      </c>
      <c r="C188" s="454">
        <f t="shared" si="115"/>
        <v>667</v>
      </c>
      <c r="D188" s="454">
        <v>667</v>
      </c>
      <c r="E188" s="454"/>
      <c r="F188" s="454">
        <f t="shared" si="116"/>
        <v>0</v>
      </c>
      <c r="G188" s="454"/>
      <c r="H188" s="454">
        <f t="shared" si="117"/>
        <v>248</v>
      </c>
      <c r="I188" s="454">
        <v>248</v>
      </c>
      <c r="J188" s="454"/>
      <c r="K188" s="454">
        <f t="shared" si="118"/>
        <v>0</v>
      </c>
      <c r="L188" s="454"/>
      <c r="M188" s="454"/>
      <c r="N188" s="454">
        <f t="shared" si="119"/>
        <v>0</v>
      </c>
      <c r="O188" s="454"/>
      <c r="P188" s="454"/>
      <c r="Q188" s="451"/>
      <c r="R188" s="440" t="s">
        <v>894</v>
      </c>
      <c r="S188" s="456" t="s">
        <v>1239</v>
      </c>
      <c r="T188" s="442"/>
      <c r="U188" s="446"/>
    </row>
    <row r="189" spans="1:21" s="447" customFormat="1" ht="18" customHeight="1">
      <c r="A189" s="452" t="s">
        <v>942</v>
      </c>
      <c r="B189" s="453" t="s">
        <v>152</v>
      </c>
      <c r="C189" s="454">
        <f t="shared" si="115"/>
        <v>2357</v>
      </c>
      <c r="D189" s="454">
        <v>2357</v>
      </c>
      <c r="E189" s="454"/>
      <c r="F189" s="454">
        <f t="shared" si="116"/>
        <v>0</v>
      </c>
      <c r="G189" s="454"/>
      <c r="H189" s="454">
        <f t="shared" si="117"/>
        <v>875</v>
      </c>
      <c r="I189" s="454">
        <v>875</v>
      </c>
      <c r="J189" s="454"/>
      <c r="K189" s="454">
        <f t="shared" si="118"/>
        <v>0</v>
      </c>
      <c r="L189" s="454"/>
      <c r="M189" s="454"/>
      <c r="N189" s="454">
        <f t="shared" si="119"/>
        <v>0</v>
      </c>
      <c r="O189" s="454"/>
      <c r="P189" s="454"/>
      <c r="Q189" s="451"/>
      <c r="R189" s="440" t="s">
        <v>894</v>
      </c>
      <c r="S189" s="456" t="s">
        <v>898</v>
      </c>
      <c r="T189" s="442"/>
      <c r="U189" s="446"/>
    </row>
    <row r="190" spans="1:21" s="447" customFormat="1" ht="18" customHeight="1">
      <c r="A190" s="452" t="s">
        <v>942</v>
      </c>
      <c r="B190" s="453" t="s">
        <v>204</v>
      </c>
      <c r="C190" s="454">
        <f t="shared" si="115"/>
        <v>3291</v>
      </c>
      <c r="D190" s="454">
        <v>3291</v>
      </c>
      <c r="E190" s="454"/>
      <c r="F190" s="454">
        <f t="shared" si="116"/>
        <v>0</v>
      </c>
      <c r="G190" s="454"/>
      <c r="H190" s="454">
        <f t="shared" si="117"/>
        <v>1222</v>
      </c>
      <c r="I190" s="454">
        <v>1222</v>
      </c>
      <c r="J190" s="454"/>
      <c r="K190" s="454">
        <f t="shared" si="118"/>
        <v>0</v>
      </c>
      <c r="L190" s="454"/>
      <c r="M190" s="454"/>
      <c r="N190" s="454">
        <f t="shared" si="119"/>
        <v>0</v>
      </c>
      <c r="O190" s="454"/>
      <c r="P190" s="454"/>
      <c r="Q190" s="451"/>
      <c r="R190" s="440" t="s">
        <v>894</v>
      </c>
      <c r="S190" s="456" t="s">
        <v>899</v>
      </c>
      <c r="T190" s="442"/>
      <c r="U190" s="446"/>
    </row>
    <row r="191" spans="1:21" s="447" customFormat="1" ht="18" customHeight="1">
      <c r="A191" s="452" t="s">
        <v>942</v>
      </c>
      <c r="B191" s="453" t="s">
        <v>217</v>
      </c>
      <c r="C191" s="454">
        <f t="shared" si="115"/>
        <v>4203</v>
      </c>
      <c r="D191" s="454">
        <v>4203</v>
      </c>
      <c r="E191" s="454"/>
      <c r="F191" s="454">
        <f t="shared" si="116"/>
        <v>0</v>
      </c>
      <c r="G191" s="454"/>
      <c r="H191" s="454">
        <f t="shared" si="117"/>
        <v>1561</v>
      </c>
      <c r="I191" s="454">
        <v>1561</v>
      </c>
      <c r="J191" s="454"/>
      <c r="K191" s="454">
        <f t="shared" si="118"/>
        <v>0</v>
      </c>
      <c r="L191" s="454"/>
      <c r="M191" s="454"/>
      <c r="N191" s="454">
        <f t="shared" si="119"/>
        <v>0</v>
      </c>
      <c r="O191" s="454"/>
      <c r="P191" s="454"/>
      <c r="Q191" s="451"/>
      <c r="R191" s="440" t="s">
        <v>894</v>
      </c>
      <c r="S191" s="456" t="s">
        <v>900</v>
      </c>
      <c r="T191" s="442"/>
      <c r="U191" s="446"/>
    </row>
    <row r="192" spans="1:21" s="447" customFormat="1" ht="18" customHeight="1">
      <c r="A192" s="452" t="s">
        <v>942</v>
      </c>
      <c r="B192" s="453" t="s">
        <v>247</v>
      </c>
      <c r="C192" s="454">
        <f t="shared" si="115"/>
        <v>1712</v>
      </c>
      <c r="D192" s="454">
        <v>1712</v>
      </c>
      <c r="E192" s="454"/>
      <c r="F192" s="454">
        <f t="shared" si="116"/>
        <v>0</v>
      </c>
      <c r="G192" s="454"/>
      <c r="H192" s="454">
        <f t="shared" si="117"/>
        <v>636</v>
      </c>
      <c r="I192" s="454">
        <v>636</v>
      </c>
      <c r="J192" s="454"/>
      <c r="K192" s="454">
        <f t="shared" si="118"/>
        <v>0</v>
      </c>
      <c r="L192" s="454"/>
      <c r="M192" s="454"/>
      <c r="N192" s="454">
        <f t="shared" si="119"/>
        <v>0</v>
      </c>
      <c r="O192" s="454"/>
      <c r="P192" s="454"/>
      <c r="Q192" s="451"/>
      <c r="R192" s="440" t="s">
        <v>894</v>
      </c>
      <c r="S192" s="456" t="s">
        <v>901</v>
      </c>
      <c r="T192" s="442"/>
      <c r="U192" s="446"/>
    </row>
    <row r="193" spans="1:21" s="447" customFormat="1" ht="18" customHeight="1">
      <c r="A193" s="452" t="s">
        <v>942</v>
      </c>
      <c r="B193" s="453" t="s">
        <v>258</v>
      </c>
      <c r="C193" s="454">
        <f t="shared" si="115"/>
        <v>2691</v>
      </c>
      <c r="D193" s="454">
        <v>2691</v>
      </c>
      <c r="E193" s="454"/>
      <c r="F193" s="454">
        <f t="shared" si="116"/>
        <v>0</v>
      </c>
      <c r="G193" s="454"/>
      <c r="H193" s="454">
        <f t="shared" si="117"/>
        <v>987.36</v>
      </c>
      <c r="I193" s="454">
        <v>987.36</v>
      </c>
      <c r="J193" s="454"/>
      <c r="K193" s="454">
        <f t="shared" si="118"/>
        <v>0</v>
      </c>
      <c r="L193" s="454"/>
      <c r="M193" s="454"/>
      <c r="N193" s="454">
        <f t="shared" si="119"/>
        <v>0</v>
      </c>
      <c r="O193" s="454"/>
      <c r="P193" s="454"/>
      <c r="Q193" s="451"/>
      <c r="R193" s="440" t="s">
        <v>894</v>
      </c>
      <c r="S193" s="456" t="s">
        <v>902</v>
      </c>
      <c r="T193" s="442"/>
      <c r="U193" s="446"/>
    </row>
    <row r="194" spans="1:21" s="447" customFormat="1" ht="25.5">
      <c r="A194" s="448" t="s">
        <v>55</v>
      </c>
      <c r="B194" s="449" t="s">
        <v>1282</v>
      </c>
      <c r="C194" s="450">
        <f t="shared" ref="C194:P194" si="120">C195+C209</f>
        <v>110095</v>
      </c>
      <c r="D194" s="450">
        <f t="shared" si="120"/>
        <v>110095</v>
      </c>
      <c r="E194" s="450">
        <f t="shared" si="120"/>
        <v>0</v>
      </c>
      <c r="F194" s="450">
        <f t="shared" si="120"/>
        <v>0</v>
      </c>
      <c r="G194" s="450">
        <f t="shared" si="120"/>
        <v>0</v>
      </c>
      <c r="H194" s="450">
        <f t="shared" si="120"/>
        <v>29064.845999999998</v>
      </c>
      <c r="I194" s="450">
        <f t="shared" si="120"/>
        <v>29064.845999999998</v>
      </c>
      <c r="J194" s="450">
        <f t="shared" si="120"/>
        <v>0</v>
      </c>
      <c r="K194" s="450">
        <f t="shared" si="120"/>
        <v>145</v>
      </c>
      <c r="L194" s="450">
        <f t="shared" si="120"/>
        <v>145</v>
      </c>
      <c r="M194" s="450">
        <f t="shared" si="120"/>
        <v>0</v>
      </c>
      <c r="N194" s="450">
        <f t="shared" si="120"/>
        <v>1661</v>
      </c>
      <c r="O194" s="450">
        <f t="shared" si="120"/>
        <v>1661</v>
      </c>
      <c r="P194" s="450">
        <f t="shared" si="120"/>
        <v>0</v>
      </c>
      <c r="Q194" s="451"/>
      <c r="R194" s="440" t="s">
        <v>894</v>
      </c>
      <c r="S194" s="441" t="s">
        <v>895</v>
      </c>
      <c r="T194" s="442"/>
      <c r="U194" s="446"/>
    </row>
    <row r="195" spans="1:21" s="445" customFormat="1" ht="44.25" customHeight="1">
      <c r="A195" s="448">
        <v>1</v>
      </c>
      <c r="B195" s="449" t="s">
        <v>1283</v>
      </c>
      <c r="C195" s="450">
        <f>+C196+C199</f>
        <v>104568</v>
      </c>
      <c r="D195" s="450">
        <f t="shared" ref="D195:P195" si="121">+D196+D199</f>
        <v>104568</v>
      </c>
      <c r="E195" s="450">
        <f t="shared" si="121"/>
        <v>0</v>
      </c>
      <c r="F195" s="450">
        <f t="shared" si="121"/>
        <v>0</v>
      </c>
      <c r="G195" s="450">
        <f t="shared" si="121"/>
        <v>0</v>
      </c>
      <c r="H195" s="450">
        <f t="shared" si="121"/>
        <v>28728.047999999999</v>
      </c>
      <c r="I195" s="450">
        <f t="shared" si="121"/>
        <v>28728.047999999999</v>
      </c>
      <c r="J195" s="450">
        <f t="shared" si="121"/>
        <v>0</v>
      </c>
      <c r="K195" s="450">
        <f t="shared" si="121"/>
        <v>100</v>
      </c>
      <c r="L195" s="450">
        <f t="shared" si="121"/>
        <v>100</v>
      </c>
      <c r="M195" s="450">
        <f t="shared" si="121"/>
        <v>0</v>
      </c>
      <c r="N195" s="450">
        <f t="shared" si="121"/>
        <v>1474</v>
      </c>
      <c r="O195" s="450">
        <f t="shared" si="121"/>
        <v>1474</v>
      </c>
      <c r="P195" s="450">
        <f t="shared" si="121"/>
        <v>0</v>
      </c>
      <c r="Q195" s="451"/>
      <c r="R195" s="440" t="s">
        <v>894</v>
      </c>
      <c r="S195" s="441" t="s">
        <v>895</v>
      </c>
      <c r="T195" s="442"/>
      <c r="U195" s="446"/>
    </row>
    <row r="196" spans="1:21" s="464" customFormat="1" ht="18" customHeight="1">
      <c r="A196" s="459" t="s">
        <v>249</v>
      </c>
      <c r="B196" s="460" t="s">
        <v>248</v>
      </c>
      <c r="C196" s="461">
        <f>SUBTOTAL(9,C197:C198)</f>
        <v>3974</v>
      </c>
      <c r="D196" s="461">
        <f t="shared" ref="D196:P196" si="122">SUBTOTAL(9,D197:D198)</f>
        <v>3974</v>
      </c>
      <c r="E196" s="461">
        <f t="shared" si="122"/>
        <v>0</v>
      </c>
      <c r="F196" s="461">
        <f t="shared" si="122"/>
        <v>0</v>
      </c>
      <c r="G196" s="461">
        <f t="shared" si="122"/>
        <v>0</v>
      </c>
      <c r="H196" s="461">
        <f t="shared" si="122"/>
        <v>149</v>
      </c>
      <c r="I196" s="461">
        <f t="shared" si="122"/>
        <v>149</v>
      </c>
      <c r="J196" s="461">
        <f t="shared" si="122"/>
        <v>0</v>
      </c>
      <c r="K196" s="461">
        <f t="shared" si="122"/>
        <v>100</v>
      </c>
      <c r="L196" s="461">
        <f t="shared" si="122"/>
        <v>100</v>
      </c>
      <c r="M196" s="461">
        <f t="shared" si="122"/>
        <v>0</v>
      </c>
      <c r="N196" s="461">
        <f t="shared" si="122"/>
        <v>1474</v>
      </c>
      <c r="O196" s="461">
        <f t="shared" si="122"/>
        <v>1474</v>
      </c>
      <c r="P196" s="461">
        <f t="shared" si="122"/>
        <v>0</v>
      </c>
      <c r="Q196" s="462"/>
      <c r="R196" s="440" t="s">
        <v>894</v>
      </c>
      <c r="S196" s="441" t="s">
        <v>895</v>
      </c>
      <c r="T196" s="442"/>
      <c r="U196" s="463"/>
    </row>
    <row r="197" spans="1:21" s="447" customFormat="1" ht="18" customHeight="1">
      <c r="A197" s="452" t="s">
        <v>942</v>
      </c>
      <c r="B197" s="453" t="s">
        <v>1272</v>
      </c>
      <c r="C197" s="454">
        <f>SUM(D197:E197)</f>
        <v>2928</v>
      </c>
      <c r="D197" s="454">
        <v>2928</v>
      </c>
      <c r="E197" s="454"/>
      <c r="F197" s="454">
        <f>SUM(G197:G197)</f>
        <v>0</v>
      </c>
      <c r="G197" s="454"/>
      <c r="H197" s="454">
        <f>SUM(I197:J197)</f>
        <v>26</v>
      </c>
      <c r="I197" s="454">
        <v>26</v>
      </c>
      <c r="J197" s="454"/>
      <c r="K197" s="454">
        <f>SUM(L197:M197)</f>
        <v>0</v>
      </c>
      <c r="L197" s="454"/>
      <c r="M197" s="454"/>
      <c r="N197" s="454">
        <f>SUM(O197:P197)</f>
        <v>1474</v>
      </c>
      <c r="O197" s="454">
        <v>1474</v>
      </c>
      <c r="P197" s="454"/>
      <c r="Q197" s="455"/>
      <c r="R197" s="440" t="s">
        <v>894</v>
      </c>
      <c r="S197" s="456" t="s">
        <v>1273</v>
      </c>
      <c r="T197" s="442"/>
      <c r="U197" s="446"/>
    </row>
    <row r="198" spans="1:21" s="447" customFormat="1" ht="18" customHeight="1">
      <c r="A198" s="452" t="s">
        <v>942</v>
      </c>
      <c r="B198" s="453" t="s">
        <v>1284</v>
      </c>
      <c r="C198" s="454">
        <f>SUM(D198:E198)</f>
        <v>1046</v>
      </c>
      <c r="D198" s="454">
        <v>1046</v>
      </c>
      <c r="E198" s="454"/>
      <c r="F198" s="454">
        <f>SUM(G198:G198)</f>
        <v>0</v>
      </c>
      <c r="G198" s="454"/>
      <c r="H198" s="454">
        <f>SUM(I198:J198)</f>
        <v>123</v>
      </c>
      <c r="I198" s="454">
        <v>123</v>
      </c>
      <c r="J198" s="454"/>
      <c r="K198" s="454">
        <f>SUM(L198:M198)</f>
        <v>100</v>
      </c>
      <c r="L198" s="454">
        <v>100</v>
      </c>
      <c r="M198" s="454"/>
      <c r="N198" s="454">
        <f>SUM(O198:P198)</f>
        <v>0</v>
      </c>
      <c r="O198" s="454"/>
      <c r="P198" s="454"/>
      <c r="Q198" s="455"/>
      <c r="R198" s="440" t="s">
        <v>894</v>
      </c>
      <c r="S198" s="456" t="s">
        <v>1285</v>
      </c>
      <c r="T198" s="442"/>
      <c r="U198" s="446"/>
    </row>
    <row r="199" spans="1:21" s="464" customFormat="1" ht="18" customHeight="1">
      <c r="A199" s="459" t="s">
        <v>249</v>
      </c>
      <c r="B199" s="460" t="s">
        <v>257</v>
      </c>
      <c r="C199" s="461">
        <f>SUBTOTAL(9,C200:C208)</f>
        <v>100594</v>
      </c>
      <c r="D199" s="461">
        <f t="shared" ref="D199:P199" si="123">SUBTOTAL(9,D200:D208)</f>
        <v>100594</v>
      </c>
      <c r="E199" s="461">
        <f t="shared" si="123"/>
        <v>0</v>
      </c>
      <c r="F199" s="461">
        <f t="shared" si="123"/>
        <v>0</v>
      </c>
      <c r="G199" s="461">
        <f t="shared" si="123"/>
        <v>0</v>
      </c>
      <c r="H199" s="461">
        <f t="shared" si="123"/>
        <v>28579.047999999999</v>
      </c>
      <c r="I199" s="461">
        <f t="shared" si="123"/>
        <v>28579.047999999999</v>
      </c>
      <c r="J199" s="461">
        <f t="shared" si="123"/>
        <v>0</v>
      </c>
      <c r="K199" s="461">
        <f t="shared" si="123"/>
        <v>0</v>
      </c>
      <c r="L199" s="461">
        <f t="shared" si="123"/>
        <v>0</v>
      </c>
      <c r="M199" s="461">
        <f t="shared" si="123"/>
        <v>0</v>
      </c>
      <c r="N199" s="461">
        <f t="shared" si="123"/>
        <v>0</v>
      </c>
      <c r="O199" s="461">
        <f t="shared" si="123"/>
        <v>0</v>
      </c>
      <c r="P199" s="461">
        <f t="shared" si="123"/>
        <v>0</v>
      </c>
      <c r="Q199" s="462"/>
      <c r="R199" s="440" t="s">
        <v>894</v>
      </c>
      <c r="S199" s="441" t="s">
        <v>895</v>
      </c>
      <c r="T199" s="442"/>
      <c r="U199" s="463"/>
    </row>
    <row r="200" spans="1:21" s="464" customFormat="1" ht="18" customHeight="1">
      <c r="A200" s="452" t="s">
        <v>942</v>
      </c>
      <c r="B200" s="453" t="s">
        <v>38</v>
      </c>
      <c r="C200" s="454">
        <f t="shared" ref="C200:C207" si="124">SUM(D200:E200)</f>
        <v>0</v>
      </c>
      <c r="D200" s="461"/>
      <c r="E200" s="461"/>
      <c r="F200" s="461"/>
      <c r="G200" s="461"/>
      <c r="H200" s="454">
        <f t="shared" ref="H200:H208" si="125">SUM(I200:J200)</f>
        <v>272</v>
      </c>
      <c r="I200" s="454">
        <v>272</v>
      </c>
      <c r="J200" s="461"/>
      <c r="K200" s="454">
        <f t="shared" ref="K200:K207" si="126">SUM(L200:M200)</f>
        <v>0</v>
      </c>
      <c r="L200" s="461"/>
      <c r="M200" s="461"/>
      <c r="N200" s="454">
        <f t="shared" ref="N200:N207" si="127">SUM(O200:P200)</f>
        <v>0</v>
      </c>
      <c r="O200" s="461"/>
      <c r="P200" s="461"/>
      <c r="Q200" s="462"/>
      <c r="R200" s="440" t="s">
        <v>894</v>
      </c>
      <c r="S200" s="456" t="s">
        <v>1237</v>
      </c>
      <c r="T200" s="442"/>
      <c r="U200" s="463"/>
    </row>
    <row r="201" spans="1:21" s="464" customFormat="1" ht="18" customHeight="1">
      <c r="A201" s="452" t="s">
        <v>942</v>
      </c>
      <c r="B201" s="453" t="s">
        <v>68</v>
      </c>
      <c r="C201" s="454">
        <f t="shared" si="124"/>
        <v>0</v>
      </c>
      <c r="D201" s="461"/>
      <c r="E201" s="461"/>
      <c r="F201" s="461"/>
      <c r="G201" s="461"/>
      <c r="H201" s="454">
        <f t="shared" si="125"/>
        <v>1055</v>
      </c>
      <c r="I201" s="454">
        <v>1055</v>
      </c>
      <c r="J201" s="461"/>
      <c r="K201" s="454">
        <f t="shared" si="126"/>
        <v>0</v>
      </c>
      <c r="L201" s="461"/>
      <c r="M201" s="461"/>
      <c r="N201" s="454">
        <f t="shared" si="127"/>
        <v>0</v>
      </c>
      <c r="O201" s="461"/>
      <c r="P201" s="461"/>
      <c r="Q201" s="462"/>
      <c r="R201" s="440" t="s">
        <v>894</v>
      </c>
      <c r="S201" s="456" t="s">
        <v>1238</v>
      </c>
      <c r="T201" s="442"/>
      <c r="U201" s="463"/>
    </row>
    <row r="202" spans="1:21" s="464" customFormat="1" ht="18" customHeight="1">
      <c r="A202" s="452" t="s">
        <v>942</v>
      </c>
      <c r="B202" s="453" t="s">
        <v>77</v>
      </c>
      <c r="C202" s="454">
        <f t="shared" si="124"/>
        <v>0</v>
      </c>
      <c r="D202" s="461"/>
      <c r="E202" s="461"/>
      <c r="F202" s="461"/>
      <c r="G202" s="461"/>
      <c r="H202" s="454">
        <f t="shared" si="125"/>
        <v>0</v>
      </c>
      <c r="I202" s="454"/>
      <c r="J202" s="461"/>
      <c r="K202" s="454">
        <f t="shared" si="126"/>
        <v>0</v>
      </c>
      <c r="L202" s="461"/>
      <c r="M202" s="461"/>
      <c r="N202" s="454">
        <f t="shared" si="127"/>
        <v>0</v>
      </c>
      <c r="O202" s="461"/>
      <c r="P202" s="461"/>
      <c r="Q202" s="462"/>
      <c r="R202" s="440" t="s">
        <v>894</v>
      </c>
      <c r="S202" s="456" t="s">
        <v>1239</v>
      </c>
      <c r="T202" s="442"/>
      <c r="U202" s="463"/>
    </row>
    <row r="203" spans="1:21" s="447" customFormat="1" ht="18" customHeight="1">
      <c r="A203" s="452" t="s">
        <v>942</v>
      </c>
      <c r="B203" s="453" t="s">
        <v>152</v>
      </c>
      <c r="C203" s="454">
        <f t="shared" si="124"/>
        <v>11593</v>
      </c>
      <c r="D203" s="454">
        <v>11593</v>
      </c>
      <c r="E203" s="454"/>
      <c r="F203" s="454">
        <f>SUM(G203:G203)</f>
        <v>0</v>
      </c>
      <c r="G203" s="454"/>
      <c r="H203" s="454">
        <f t="shared" si="125"/>
        <v>28</v>
      </c>
      <c r="I203" s="454">
        <v>28</v>
      </c>
      <c r="J203" s="454"/>
      <c r="K203" s="454">
        <f t="shared" si="126"/>
        <v>0</v>
      </c>
      <c r="L203" s="454"/>
      <c r="M203" s="454"/>
      <c r="N203" s="454">
        <f t="shared" si="127"/>
        <v>0</v>
      </c>
      <c r="O203" s="454"/>
      <c r="P203" s="454"/>
      <c r="Q203" s="455"/>
      <c r="R203" s="440" t="s">
        <v>894</v>
      </c>
      <c r="S203" s="456" t="s">
        <v>898</v>
      </c>
      <c r="T203" s="442"/>
      <c r="U203" s="446"/>
    </row>
    <row r="204" spans="1:21" s="447" customFormat="1" ht="18" customHeight="1">
      <c r="A204" s="452" t="s">
        <v>942</v>
      </c>
      <c r="B204" s="453" t="s">
        <v>204</v>
      </c>
      <c r="C204" s="454">
        <f t="shared" si="124"/>
        <v>0</v>
      </c>
      <c r="D204" s="454"/>
      <c r="E204" s="454"/>
      <c r="F204" s="454"/>
      <c r="G204" s="454"/>
      <c r="H204" s="454">
        <f t="shared" si="125"/>
        <v>9160</v>
      </c>
      <c r="I204" s="454">
        <v>9160</v>
      </c>
      <c r="J204" s="454"/>
      <c r="K204" s="454">
        <f t="shared" si="126"/>
        <v>0</v>
      </c>
      <c r="L204" s="454"/>
      <c r="M204" s="454"/>
      <c r="N204" s="454">
        <f t="shared" si="127"/>
        <v>0</v>
      </c>
      <c r="O204" s="454"/>
      <c r="P204" s="454"/>
      <c r="Q204" s="455"/>
      <c r="R204" s="440" t="s">
        <v>894</v>
      </c>
      <c r="S204" s="456" t="s">
        <v>899</v>
      </c>
      <c r="T204" s="442"/>
      <c r="U204" s="446"/>
    </row>
    <row r="205" spans="1:21" s="447" customFormat="1" ht="18" customHeight="1">
      <c r="A205" s="452" t="s">
        <v>942</v>
      </c>
      <c r="B205" s="453" t="s">
        <v>217</v>
      </c>
      <c r="C205" s="454">
        <f t="shared" si="124"/>
        <v>10467</v>
      </c>
      <c r="D205" s="454">
        <v>10467</v>
      </c>
      <c r="E205" s="454"/>
      <c r="F205" s="454">
        <f>SUM(G205:G205)</f>
        <v>0</v>
      </c>
      <c r="G205" s="454"/>
      <c r="H205" s="454">
        <f t="shared" si="125"/>
        <v>7924</v>
      </c>
      <c r="I205" s="454">
        <v>7924</v>
      </c>
      <c r="J205" s="454"/>
      <c r="K205" s="454">
        <f t="shared" si="126"/>
        <v>0</v>
      </c>
      <c r="L205" s="454"/>
      <c r="M205" s="454"/>
      <c r="N205" s="454">
        <f t="shared" si="127"/>
        <v>0</v>
      </c>
      <c r="O205" s="454"/>
      <c r="P205" s="454"/>
      <c r="Q205" s="455"/>
      <c r="R205" s="440" t="s">
        <v>894</v>
      </c>
      <c r="S205" s="456" t="s">
        <v>900</v>
      </c>
      <c r="T205" s="442"/>
      <c r="U205" s="446"/>
    </row>
    <row r="206" spans="1:21" s="447" customFormat="1" ht="18" customHeight="1">
      <c r="A206" s="452" t="s">
        <v>942</v>
      </c>
      <c r="B206" s="453" t="s">
        <v>247</v>
      </c>
      <c r="C206" s="454">
        <f t="shared" si="124"/>
        <v>47993</v>
      </c>
      <c r="D206" s="454">
        <v>47993</v>
      </c>
      <c r="E206" s="454"/>
      <c r="F206" s="454">
        <f>SUM(G206:G206)</f>
        <v>0</v>
      </c>
      <c r="G206" s="454"/>
      <c r="H206" s="454">
        <f t="shared" si="125"/>
        <v>2525.0479999999998</v>
      </c>
      <c r="I206" s="454">
        <v>2525.0479999999998</v>
      </c>
      <c r="J206" s="454"/>
      <c r="K206" s="454">
        <f t="shared" si="126"/>
        <v>0</v>
      </c>
      <c r="L206" s="454"/>
      <c r="M206" s="454"/>
      <c r="N206" s="454">
        <f t="shared" si="127"/>
        <v>0</v>
      </c>
      <c r="O206" s="454"/>
      <c r="P206" s="454"/>
      <c r="Q206" s="455"/>
      <c r="R206" s="440" t="s">
        <v>894</v>
      </c>
      <c r="S206" s="456" t="s">
        <v>901</v>
      </c>
      <c r="T206" s="442"/>
      <c r="U206" s="446"/>
    </row>
    <row r="207" spans="1:21" s="447" customFormat="1" ht="18" customHeight="1">
      <c r="A207" s="452" t="s">
        <v>942</v>
      </c>
      <c r="B207" s="453" t="s">
        <v>258</v>
      </c>
      <c r="C207" s="454">
        <f t="shared" si="124"/>
        <v>30541</v>
      </c>
      <c r="D207" s="454">
        <v>30541</v>
      </c>
      <c r="E207" s="454"/>
      <c r="F207" s="454">
        <f>SUM(G207:G207)</f>
        <v>0</v>
      </c>
      <c r="G207" s="454"/>
      <c r="H207" s="454">
        <f t="shared" si="125"/>
        <v>6784</v>
      </c>
      <c r="I207" s="454">
        <v>6784</v>
      </c>
      <c r="J207" s="454"/>
      <c r="K207" s="454">
        <f t="shared" si="126"/>
        <v>0</v>
      </c>
      <c r="L207" s="454"/>
      <c r="M207" s="454"/>
      <c r="N207" s="454">
        <f t="shared" si="127"/>
        <v>0</v>
      </c>
      <c r="O207" s="454"/>
      <c r="P207" s="454"/>
      <c r="Q207" s="455"/>
      <c r="R207" s="440" t="s">
        <v>894</v>
      </c>
      <c r="S207" s="456" t="s">
        <v>902</v>
      </c>
      <c r="T207" s="442"/>
      <c r="U207" s="446"/>
    </row>
    <row r="208" spans="1:21" s="464" customFormat="1" ht="18" customHeight="1">
      <c r="A208" s="459" t="s">
        <v>249</v>
      </c>
      <c r="B208" s="460" t="s">
        <v>1243</v>
      </c>
      <c r="C208" s="461"/>
      <c r="D208" s="461"/>
      <c r="E208" s="461"/>
      <c r="F208" s="461"/>
      <c r="G208" s="461"/>
      <c r="H208" s="461">
        <f t="shared" si="125"/>
        <v>831</v>
      </c>
      <c r="I208" s="461">
        <v>831</v>
      </c>
      <c r="J208" s="461"/>
      <c r="K208" s="461"/>
      <c r="L208" s="461"/>
      <c r="M208" s="461"/>
      <c r="N208" s="461"/>
      <c r="O208" s="461"/>
      <c r="P208" s="461"/>
      <c r="Q208" s="462"/>
      <c r="R208" s="440" t="s">
        <v>894</v>
      </c>
      <c r="S208" s="465" t="s">
        <v>1244</v>
      </c>
      <c r="T208" s="442"/>
      <c r="U208" s="463"/>
    </row>
    <row r="209" spans="1:21" s="445" customFormat="1" ht="38.25">
      <c r="A209" s="448">
        <v>2</v>
      </c>
      <c r="B209" s="449" t="s">
        <v>1286</v>
      </c>
      <c r="C209" s="450">
        <f>+C210+C214</f>
        <v>5527</v>
      </c>
      <c r="D209" s="450">
        <f t="shared" ref="D209:P209" si="128">+D210+D214</f>
        <v>5527</v>
      </c>
      <c r="E209" s="450">
        <f t="shared" si="128"/>
        <v>0</v>
      </c>
      <c r="F209" s="450">
        <f t="shared" si="128"/>
        <v>0</v>
      </c>
      <c r="G209" s="450">
        <f t="shared" si="128"/>
        <v>0</v>
      </c>
      <c r="H209" s="450">
        <f t="shared" si="128"/>
        <v>336.798</v>
      </c>
      <c r="I209" s="450">
        <f t="shared" si="128"/>
        <v>336.798</v>
      </c>
      <c r="J209" s="450">
        <f t="shared" si="128"/>
        <v>0</v>
      </c>
      <c r="K209" s="450">
        <f t="shared" si="128"/>
        <v>45</v>
      </c>
      <c r="L209" s="450">
        <f t="shared" si="128"/>
        <v>45</v>
      </c>
      <c r="M209" s="450">
        <f t="shared" si="128"/>
        <v>0</v>
      </c>
      <c r="N209" s="450">
        <f t="shared" si="128"/>
        <v>187</v>
      </c>
      <c r="O209" s="450">
        <f t="shared" si="128"/>
        <v>187</v>
      </c>
      <c r="P209" s="450">
        <f t="shared" si="128"/>
        <v>0</v>
      </c>
      <c r="Q209" s="451"/>
      <c r="R209" s="440" t="s">
        <v>894</v>
      </c>
      <c r="S209" s="441" t="s">
        <v>895</v>
      </c>
      <c r="T209" s="442"/>
      <c r="U209" s="446"/>
    </row>
    <row r="210" spans="1:21" s="447" customFormat="1" ht="18" customHeight="1">
      <c r="A210" s="459" t="s">
        <v>249</v>
      </c>
      <c r="B210" s="460" t="s">
        <v>248</v>
      </c>
      <c r="C210" s="461">
        <f>SUBTOTAL(9,C211:C213)</f>
        <v>2045</v>
      </c>
      <c r="D210" s="461">
        <f t="shared" ref="D210:P210" si="129">SUBTOTAL(9,D211:D213)</f>
        <v>2045</v>
      </c>
      <c r="E210" s="461">
        <f t="shared" si="129"/>
        <v>0</v>
      </c>
      <c r="F210" s="461">
        <f t="shared" si="129"/>
        <v>0</v>
      </c>
      <c r="G210" s="461">
        <f t="shared" si="129"/>
        <v>0</v>
      </c>
      <c r="H210" s="461">
        <f t="shared" si="129"/>
        <v>17</v>
      </c>
      <c r="I210" s="461">
        <f t="shared" si="129"/>
        <v>17</v>
      </c>
      <c r="J210" s="461">
        <f t="shared" si="129"/>
        <v>0</v>
      </c>
      <c r="K210" s="461">
        <f t="shared" si="129"/>
        <v>0</v>
      </c>
      <c r="L210" s="461">
        <f t="shared" si="129"/>
        <v>0</v>
      </c>
      <c r="M210" s="461">
        <f t="shared" si="129"/>
        <v>0</v>
      </c>
      <c r="N210" s="461">
        <f t="shared" si="129"/>
        <v>154</v>
      </c>
      <c r="O210" s="461">
        <f t="shared" si="129"/>
        <v>154</v>
      </c>
      <c r="P210" s="461">
        <f t="shared" si="129"/>
        <v>0</v>
      </c>
      <c r="Q210" s="455"/>
      <c r="R210" s="440" t="s">
        <v>894</v>
      </c>
      <c r="S210" s="441" t="s">
        <v>895</v>
      </c>
      <c r="T210" s="442"/>
      <c r="U210" s="446"/>
    </row>
    <row r="211" spans="1:21" s="447" customFormat="1" ht="18" customHeight="1">
      <c r="A211" s="452" t="s">
        <v>942</v>
      </c>
      <c r="B211" s="453" t="s">
        <v>1287</v>
      </c>
      <c r="C211" s="454">
        <f>SUM(D211:E211)</f>
        <v>497</v>
      </c>
      <c r="D211" s="454">
        <v>497</v>
      </c>
      <c r="E211" s="454"/>
      <c r="F211" s="454">
        <f>SUM(G211:G211)</f>
        <v>0</v>
      </c>
      <c r="G211" s="454"/>
      <c r="H211" s="454">
        <f>SUM(I211:J211)</f>
        <v>0</v>
      </c>
      <c r="I211" s="454"/>
      <c r="J211" s="454"/>
      <c r="K211" s="454">
        <f>SUM(L211:M211)</f>
        <v>0</v>
      </c>
      <c r="L211" s="454"/>
      <c r="M211" s="454"/>
      <c r="N211" s="454">
        <f>SUM(O211:P211)</f>
        <v>154</v>
      </c>
      <c r="O211" s="454">
        <v>154</v>
      </c>
      <c r="P211" s="454"/>
      <c r="Q211" s="455"/>
      <c r="R211" s="440" t="s">
        <v>894</v>
      </c>
      <c r="S211" s="456" t="s">
        <v>1288</v>
      </c>
      <c r="T211" s="442"/>
      <c r="U211" s="446"/>
    </row>
    <row r="212" spans="1:21" s="447" customFormat="1" ht="18" customHeight="1">
      <c r="A212" s="452" t="s">
        <v>942</v>
      </c>
      <c r="B212" s="453" t="s">
        <v>1261</v>
      </c>
      <c r="C212" s="454">
        <f>SUM(D212:E212)</f>
        <v>304</v>
      </c>
      <c r="D212" s="454">
        <v>304</v>
      </c>
      <c r="E212" s="454"/>
      <c r="F212" s="454">
        <f>SUM(G212:G212)</f>
        <v>0</v>
      </c>
      <c r="G212" s="454"/>
      <c r="H212" s="454">
        <f>SUM(I212:J212)</f>
        <v>0</v>
      </c>
      <c r="I212" s="454"/>
      <c r="J212" s="454"/>
      <c r="K212" s="454">
        <f>SUM(L212:M212)</f>
        <v>0</v>
      </c>
      <c r="L212" s="454"/>
      <c r="M212" s="454"/>
      <c r="N212" s="454">
        <f>SUM(O212:P212)</f>
        <v>0</v>
      </c>
      <c r="O212" s="454"/>
      <c r="P212" s="454"/>
      <c r="Q212" s="455"/>
      <c r="R212" s="440" t="s">
        <v>894</v>
      </c>
      <c r="S212" s="456" t="s">
        <v>1262</v>
      </c>
      <c r="T212" s="442"/>
      <c r="U212" s="446"/>
    </row>
    <row r="213" spans="1:21" s="447" customFormat="1" ht="18" customHeight="1">
      <c r="A213" s="452" t="s">
        <v>942</v>
      </c>
      <c r="B213" s="453" t="s">
        <v>1272</v>
      </c>
      <c r="C213" s="454">
        <f>SUM(D213:E213)</f>
        <v>1244</v>
      </c>
      <c r="D213" s="454">
        <v>1244</v>
      </c>
      <c r="E213" s="454"/>
      <c r="F213" s="454">
        <f>SUM(G213:G213)</f>
        <v>0</v>
      </c>
      <c r="G213" s="454"/>
      <c r="H213" s="454">
        <f>SUM(I213:J213)</f>
        <v>17</v>
      </c>
      <c r="I213" s="454">
        <v>17</v>
      </c>
      <c r="J213" s="454"/>
      <c r="K213" s="454">
        <f>SUM(L213:M213)</f>
        <v>0</v>
      </c>
      <c r="L213" s="454"/>
      <c r="M213" s="454"/>
      <c r="N213" s="454">
        <f>SUM(O213:P213)</f>
        <v>0</v>
      </c>
      <c r="O213" s="454"/>
      <c r="P213" s="454"/>
      <c r="Q213" s="455"/>
      <c r="R213" s="440" t="s">
        <v>894</v>
      </c>
      <c r="S213" s="456" t="s">
        <v>1273</v>
      </c>
      <c r="T213" s="442"/>
      <c r="U213" s="446"/>
    </row>
    <row r="214" spans="1:21" s="447" customFormat="1" ht="18" customHeight="1">
      <c r="A214" s="459" t="s">
        <v>249</v>
      </c>
      <c r="B214" s="460" t="s">
        <v>257</v>
      </c>
      <c r="C214" s="461">
        <f>SUBTOTAL(9,C215:C223)</f>
        <v>3482</v>
      </c>
      <c r="D214" s="461">
        <f t="shared" ref="D214:P214" si="130">SUBTOTAL(9,D215:D223)</f>
        <v>3482</v>
      </c>
      <c r="E214" s="461">
        <f t="shared" si="130"/>
        <v>0</v>
      </c>
      <c r="F214" s="461">
        <f t="shared" si="130"/>
        <v>0</v>
      </c>
      <c r="G214" s="461">
        <f t="shared" si="130"/>
        <v>0</v>
      </c>
      <c r="H214" s="461">
        <f t="shared" si="130"/>
        <v>319.798</v>
      </c>
      <c r="I214" s="461">
        <f t="shared" si="130"/>
        <v>319.798</v>
      </c>
      <c r="J214" s="461">
        <f t="shared" si="130"/>
        <v>0</v>
      </c>
      <c r="K214" s="461">
        <f t="shared" si="130"/>
        <v>45</v>
      </c>
      <c r="L214" s="461">
        <f t="shared" si="130"/>
        <v>45</v>
      </c>
      <c r="M214" s="461">
        <f t="shared" si="130"/>
        <v>0</v>
      </c>
      <c r="N214" s="461">
        <f t="shared" si="130"/>
        <v>33</v>
      </c>
      <c r="O214" s="461">
        <f t="shared" si="130"/>
        <v>33</v>
      </c>
      <c r="P214" s="461">
        <f t="shared" si="130"/>
        <v>0</v>
      </c>
      <c r="Q214" s="455"/>
      <c r="R214" s="440" t="s">
        <v>894</v>
      </c>
      <c r="S214" s="441" t="s">
        <v>895</v>
      </c>
      <c r="T214" s="442"/>
      <c r="U214" s="446"/>
    </row>
    <row r="215" spans="1:21" s="447" customFormat="1" ht="18" customHeight="1">
      <c r="A215" s="452" t="s">
        <v>942</v>
      </c>
      <c r="B215" s="453" t="s">
        <v>38</v>
      </c>
      <c r="C215" s="454">
        <f t="shared" ref="C215:C222" si="131">SUM(D215:E215)</f>
        <v>98</v>
      </c>
      <c r="D215" s="454">
        <v>98</v>
      </c>
      <c r="E215" s="454"/>
      <c r="F215" s="454">
        <f t="shared" ref="F215:F222" si="132">SUM(G215:G215)</f>
        <v>0</v>
      </c>
      <c r="G215" s="454"/>
      <c r="H215" s="454">
        <f t="shared" ref="H215:H223" si="133">SUM(I215:J215)</f>
        <v>4</v>
      </c>
      <c r="I215" s="454">
        <v>4</v>
      </c>
      <c r="J215" s="454"/>
      <c r="K215" s="454">
        <f t="shared" ref="K215:K222" si="134">SUM(L215:M215)</f>
        <v>0</v>
      </c>
      <c r="L215" s="454"/>
      <c r="M215" s="454"/>
      <c r="N215" s="454">
        <f t="shared" ref="N215:N222" si="135">SUM(O215:P215)</f>
        <v>0</v>
      </c>
      <c r="O215" s="454"/>
      <c r="P215" s="454"/>
      <c r="Q215" s="455"/>
      <c r="R215" s="440" t="s">
        <v>894</v>
      </c>
      <c r="S215" s="456" t="s">
        <v>1237</v>
      </c>
      <c r="T215" s="442"/>
      <c r="U215" s="446"/>
    </row>
    <row r="216" spans="1:21" s="447" customFormat="1" ht="18" customHeight="1">
      <c r="A216" s="452" t="s">
        <v>942</v>
      </c>
      <c r="B216" s="453" t="s">
        <v>68</v>
      </c>
      <c r="C216" s="454">
        <f t="shared" si="131"/>
        <v>255</v>
      </c>
      <c r="D216" s="454">
        <v>255</v>
      </c>
      <c r="E216" s="454"/>
      <c r="F216" s="454">
        <f t="shared" si="132"/>
        <v>0</v>
      </c>
      <c r="G216" s="454"/>
      <c r="H216" s="454">
        <f t="shared" si="133"/>
        <v>0</v>
      </c>
      <c r="I216" s="454"/>
      <c r="J216" s="454"/>
      <c r="K216" s="454">
        <f t="shared" si="134"/>
        <v>0</v>
      </c>
      <c r="L216" s="454"/>
      <c r="M216" s="454"/>
      <c r="N216" s="454">
        <f t="shared" si="135"/>
        <v>0</v>
      </c>
      <c r="O216" s="454"/>
      <c r="P216" s="454"/>
      <c r="Q216" s="455"/>
      <c r="R216" s="440" t="s">
        <v>894</v>
      </c>
      <c r="S216" s="456" t="s">
        <v>1238</v>
      </c>
      <c r="T216" s="442"/>
      <c r="U216" s="446"/>
    </row>
    <row r="217" spans="1:21" s="447" customFormat="1" ht="18" customHeight="1">
      <c r="A217" s="452" t="s">
        <v>942</v>
      </c>
      <c r="B217" s="453" t="s">
        <v>77</v>
      </c>
      <c r="C217" s="454">
        <f t="shared" si="131"/>
        <v>220</v>
      </c>
      <c r="D217" s="454">
        <v>220</v>
      </c>
      <c r="E217" s="454"/>
      <c r="F217" s="454">
        <f t="shared" si="132"/>
        <v>0</v>
      </c>
      <c r="G217" s="454"/>
      <c r="H217" s="454">
        <f t="shared" si="133"/>
        <v>49</v>
      </c>
      <c r="I217" s="454">
        <v>49</v>
      </c>
      <c r="J217" s="454"/>
      <c r="K217" s="454">
        <f t="shared" si="134"/>
        <v>0</v>
      </c>
      <c r="L217" s="454"/>
      <c r="M217" s="454"/>
      <c r="N217" s="454">
        <f t="shared" si="135"/>
        <v>0</v>
      </c>
      <c r="O217" s="454"/>
      <c r="P217" s="454"/>
      <c r="Q217" s="455"/>
      <c r="R217" s="440" t="s">
        <v>894</v>
      </c>
      <c r="S217" s="456" t="s">
        <v>1239</v>
      </c>
      <c r="T217" s="442"/>
      <c r="U217" s="446"/>
    </row>
    <row r="218" spans="1:21" s="447" customFormat="1" ht="18" customHeight="1">
      <c r="A218" s="452" t="s">
        <v>942</v>
      </c>
      <c r="B218" s="453" t="s">
        <v>152</v>
      </c>
      <c r="C218" s="454">
        <f t="shared" si="131"/>
        <v>386</v>
      </c>
      <c r="D218" s="454">
        <v>386</v>
      </c>
      <c r="E218" s="454"/>
      <c r="F218" s="454">
        <f t="shared" si="132"/>
        <v>0</v>
      </c>
      <c r="G218" s="454"/>
      <c r="H218" s="454">
        <f t="shared" si="133"/>
        <v>0</v>
      </c>
      <c r="I218" s="454"/>
      <c r="J218" s="454"/>
      <c r="K218" s="454">
        <f t="shared" si="134"/>
        <v>0</v>
      </c>
      <c r="L218" s="454"/>
      <c r="M218" s="454"/>
      <c r="N218" s="454">
        <f t="shared" si="135"/>
        <v>33</v>
      </c>
      <c r="O218" s="454">
        <v>33</v>
      </c>
      <c r="P218" s="454"/>
      <c r="Q218" s="455"/>
      <c r="R218" s="440" t="s">
        <v>894</v>
      </c>
      <c r="S218" s="456" t="s">
        <v>898</v>
      </c>
      <c r="T218" s="442"/>
      <c r="U218" s="446"/>
    </row>
    <row r="219" spans="1:21" s="447" customFormat="1" ht="18" customHeight="1">
      <c r="A219" s="452" t="s">
        <v>942</v>
      </c>
      <c r="B219" s="453" t="s">
        <v>204</v>
      </c>
      <c r="C219" s="454">
        <f t="shared" si="131"/>
        <v>744</v>
      </c>
      <c r="D219" s="454">
        <v>744</v>
      </c>
      <c r="E219" s="454"/>
      <c r="F219" s="454">
        <f t="shared" si="132"/>
        <v>0</v>
      </c>
      <c r="G219" s="454"/>
      <c r="H219" s="454">
        <f t="shared" si="133"/>
        <v>61</v>
      </c>
      <c r="I219" s="454">
        <v>61</v>
      </c>
      <c r="J219" s="454"/>
      <c r="K219" s="454">
        <f t="shared" si="134"/>
        <v>0</v>
      </c>
      <c r="L219" s="454"/>
      <c r="M219" s="454"/>
      <c r="N219" s="454">
        <f t="shared" si="135"/>
        <v>0</v>
      </c>
      <c r="O219" s="454"/>
      <c r="P219" s="454"/>
      <c r="Q219" s="455"/>
      <c r="R219" s="440" t="s">
        <v>894</v>
      </c>
      <c r="S219" s="456" t="s">
        <v>899</v>
      </c>
      <c r="T219" s="442"/>
      <c r="U219" s="446"/>
    </row>
    <row r="220" spans="1:21" s="447" customFormat="1" ht="18" customHeight="1">
      <c r="A220" s="452" t="s">
        <v>942</v>
      </c>
      <c r="B220" s="453" t="s">
        <v>217</v>
      </c>
      <c r="C220" s="454">
        <f t="shared" si="131"/>
        <v>958</v>
      </c>
      <c r="D220" s="454">
        <v>958</v>
      </c>
      <c r="E220" s="454"/>
      <c r="F220" s="454">
        <f t="shared" si="132"/>
        <v>0</v>
      </c>
      <c r="G220" s="454"/>
      <c r="H220" s="454">
        <f t="shared" si="133"/>
        <v>66</v>
      </c>
      <c r="I220" s="454">
        <v>66</v>
      </c>
      <c r="J220" s="454"/>
      <c r="K220" s="454">
        <f t="shared" si="134"/>
        <v>0</v>
      </c>
      <c r="L220" s="454"/>
      <c r="M220" s="454"/>
      <c r="N220" s="454">
        <f t="shared" si="135"/>
        <v>0</v>
      </c>
      <c r="O220" s="454"/>
      <c r="P220" s="454"/>
      <c r="Q220" s="455"/>
      <c r="R220" s="440" t="s">
        <v>894</v>
      </c>
      <c r="S220" s="456" t="s">
        <v>900</v>
      </c>
      <c r="T220" s="442"/>
      <c r="U220" s="446"/>
    </row>
    <row r="221" spans="1:21" s="447" customFormat="1" ht="18" customHeight="1">
      <c r="A221" s="452" t="s">
        <v>942</v>
      </c>
      <c r="B221" s="453" t="s">
        <v>247</v>
      </c>
      <c r="C221" s="454">
        <f t="shared" si="131"/>
        <v>428</v>
      </c>
      <c r="D221" s="454">
        <v>428</v>
      </c>
      <c r="E221" s="454"/>
      <c r="F221" s="454">
        <f t="shared" si="132"/>
        <v>0</v>
      </c>
      <c r="G221" s="454"/>
      <c r="H221" s="454">
        <f t="shared" si="133"/>
        <v>125.798</v>
      </c>
      <c r="I221" s="454">
        <v>125.798</v>
      </c>
      <c r="J221" s="454"/>
      <c r="K221" s="454">
        <f t="shared" si="134"/>
        <v>45</v>
      </c>
      <c r="L221" s="454">
        <v>45</v>
      </c>
      <c r="M221" s="454"/>
      <c r="N221" s="454">
        <f t="shared" si="135"/>
        <v>0</v>
      </c>
      <c r="O221" s="454"/>
      <c r="P221" s="454"/>
      <c r="Q221" s="455"/>
      <c r="R221" s="440" t="s">
        <v>894</v>
      </c>
      <c r="S221" s="456" t="s">
        <v>901</v>
      </c>
      <c r="T221" s="442"/>
      <c r="U221" s="446"/>
    </row>
    <row r="222" spans="1:21" s="447" customFormat="1" ht="18" customHeight="1">
      <c r="A222" s="452" t="s">
        <v>942</v>
      </c>
      <c r="B222" s="453" t="s">
        <v>258</v>
      </c>
      <c r="C222" s="454">
        <f t="shared" si="131"/>
        <v>393</v>
      </c>
      <c r="D222" s="454">
        <v>393</v>
      </c>
      <c r="E222" s="454"/>
      <c r="F222" s="454">
        <f t="shared" si="132"/>
        <v>0</v>
      </c>
      <c r="G222" s="454"/>
      <c r="H222" s="454">
        <f t="shared" si="133"/>
        <v>12</v>
      </c>
      <c r="I222" s="454">
        <v>12</v>
      </c>
      <c r="J222" s="454"/>
      <c r="K222" s="454">
        <f t="shared" si="134"/>
        <v>0</v>
      </c>
      <c r="L222" s="454"/>
      <c r="M222" s="454"/>
      <c r="N222" s="454">
        <f t="shared" si="135"/>
        <v>0</v>
      </c>
      <c r="O222" s="454"/>
      <c r="P222" s="454"/>
      <c r="Q222" s="455"/>
      <c r="R222" s="440" t="s">
        <v>894</v>
      </c>
      <c r="S222" s="456" t="s">
        <v>902</v>
      </c>
      <c r="T222" s="442"/>
      <c r="U222" s="446"/>
    </row>
    <row r="223" spans="1:21" s="464" customFormat="1" ht="18" customHeight="1">
      <c r="A223" s="459" t="s">
        <v>249</v>
      </c>
      <c r="B223" s="460" t="s">
        <v>1243</v>
      </c>
      <c r="C223" s="461"/>
      <c r="D223" s="461"/>
      <c r="E223" s="461"/>
      <c r="F223" s="461"/>
      <c r="G223" s="461"/>
      <c r="H223" s="461">
        <f t="shared" si="133"/>
        <v>2</v>
      </c>
      <c r="I223" s="461">
        <v>2</v>
      </c>
      <c r="J223" s="461"/>
      <c r="K223" s="461"/>
      <c r="L223" s="461"/>
      <c r="M223" s="461"/>
      <c r="N223" s="461"/>
      <c r="O223" s="461"/>
      <c r="P223" s="461"/>
      <c r="Q223" s="462"/>
      <c r="R223" s="440" t="s">
        <v>894</v>
      </c>
      <c r="S223" s="465" t="s">
        <v>1244</v>
      </c>
      <c r="T223" s="442"/>
      <c r="U223" s="463"/>
    </row>
    <row r="224" spans="1:21" s="447" customFormat="1" ht="53.25" customHeight="1">
      <c r="A224" s="448" t="s">
        <v>1289</v>
      </c>
      <c r="B224" s="449" t="s">
        <v>1290</v>
      </c>
      <c r="C224" s="450">
        <f t="shared" ref="C224:P224" si="136">C225+C266+C269</f>
        <v>15844</v>
      </c>
      <c r="D224" s="450">
        <f t="shared" si="136"/>
        <v>15844</v>
      </c>
      <c r="E224" s="450">
        <f t="shared" si="136"/>
        <v>0</v>
      </c>
      <c r="F224" s="450">
        <f t="shared" si="136"/>
        <v>0</v>
      </c>
      <c r="G224" s="450">
        <f t="shared" si="136"/>
        <v>0</v>
      </c>
      <c r="H224" s="450">
        <f t="shared" si="136"/>
        <v>1453.704</v>
      </c>
      <c r="I224" s="450">
        <f t="shared" si="136"/>
        <v>1453.704</v>
      </c>
      <c r="J224" s="450">
        <f t="shared" si="136"/>
        <v>0</v>
      </c>
      <c r="K224" s="450">
        <f t="shared" si="136"/>
        <v>39</v>
      </c>
      <c r="L224" s="450">
        <f t="shared" si="136"/>
        <v>39</v>
      </c>
      <c r="M224" s="450">
        <f t="shared" si="136"/>
        <v>0</v>
      </c>
      <c r="N224" s="450">
        <f t="shared" si="136"/>
        <v>1720</v>
      </c>
      <c r="O224" s="450">
        <f t="shared" si="136"/>
        <v>1720</v>
      </c>
      <c r="P224" s="450">
        <f t="shared" si="136"/>
        <v>0</v>
      </c>
      <c r="Q224" s="451"/>
      <c r="R224" s="440" t="s">
        <v>894</v>
      </c>
      <c r="S224" s="441" t="s">
        <v>895</v>
      </c>
      <c r="T224" s="442"/>
      <c r="U224" s="446"/>
    </row>
    <row r="225" spans="1:21" s="445" customFormat="1" ht="38.25">
      <c r="A225" s="448">
        <v>1</v>
      </c>
      <c r="B225" s="449" t="s">
        <v>1291</v>
      </c>
      <c r="C225" s="450">
        <f t="shared" ref="C225:P225" si="137">+C226+C238+C253</f>
        <v>10804</v>
      </c>
      <c r="D225" s="450">
        <f t="shared" si="137"/>
        <v>10804</v>
      </c>
      <c r="E225" s="450">
        <f t="shared" si="137"/>
        <v>0</v>
      </c>
      <c r="F225" s="450">
        <f t="shared" si="137"/>
        <v>0</v>
      </c>
      <c r="G225" s="450">
        <f t="shared" si="137"/>
        <v>0</v>
      </c>
      <c r="H225" s="450">
        <f t="shared" si="137"/>
        <v>335.70400000000001</v>
      </c>
      <c r="I225" s="450">
        <f t="shared" si="137"/>
        <v>335.70400000000001</v>
      </c>
      <c r="J225" s="450">
        <f t="shared" si="137"/>
        <v>0</v>
      </c>
      <c r="K225" s="450">
        <f t="shared" si="137"/>
        <v>0</v>
      </c>
      <c r="L225" s="450">
        <f t="shared" si="137"/>
        <v>0</v>
      </c>
      <c r="M225" s="450">
        <f t="shared" si="137"/>
        <v>0</v>
      </c>
      <c r="N225" s="450">
        <f t="shared" si="137"/>
        <v>1692</v>
      </c>
      <c r="O225" s="450">
        <f t="shared" si="137"/>
        <v>1692</v>
      </c>
      <c r="P225" s="450">
        <f t="shared" si="137"/>
        <v>0</v>
      </c>
      <c r="Q225" s="451"/>
      <c r="R225" s="440" t="s">
        <v>894</v>
      </c>
      <c r="S225" s="441" t="s">
        <v>895</v>
      </c>
      <c r="T225" s="442"/>
      <c r="U225" s="446"/>
    </row>
    <row r="226" spans="1:21" s="464" customFormat="1" ht="30.75" customHeight="1">
      <c r="A226" s="459" t="s">
        <v>1246</v>
      </c>
      <c r="B226" s="460" t="s">
        <v>1292</v>
      </c>
      <c r="C226" s="461">
        <f>+C227+C229</f>
        <v>4453</v>
      </c>
      <c r="D226" s="461">
        <f t="shared" ref="D226:P226" si="138">+D227+D229</f>
        <v>4453</v>
      </c>
      <c r="E226" s="461">
        <f t="shared" si="138"/>
        <v>0</v>
      </c>
      <c r="F226" s="461">
        <f t="shared" si="138"/>
        <v>0</v>
      </c>
      <c r="G226" s="461">
        <f t="shared" si="138"/>
        <v>0</v>
      </c>
      <c r="H226" s="461">
        <f t="shared" si="138"/>
        <v>112.70400000000001</v>
      </c>
      <c r="I226" s="461">
        <f t="shared" si="138"/>
        <v>112.70400000000001</v>
      </c>
      <c r="J226" s="461">
        <f t="shared" si="138"/>
        <v>0</v>
      </c>
      <c r="K226" s="461">
        <f t="shared" si="138"/>
        <v>0</v>
      </c>
      <c r="L226" s="461">
        <f t="shared" si="138"/>
        <v>0</v>
      </c>
      <c r="M226" s="461">
        <f t="shared" si="138"/>
        <v>0</v>
      </c>
      <c r="N226" s="461">
        <f t="shared" si="138"/>
        <v>736</v>
      </c>
      <c r="O226" s="461">
        <f t="shared" si="138"/>
        <v>736</v>
      </c>
      <c r="P226" s="461">
        <f t="shared" si="138"/>
        <v>0</v>
      </c>
      <c r="Q226" s="462"/>
      <c r="R226" s="440" t="s">
        <v>894</v>
      </c>
      <c r="S226" s="441" t="s">
        <v>895</v>
      </c>
      <c r="T226" s="442"/>
      <c r="U226" s="463"/>
    </row>
    <row r="227" spans="1:21" s="464" customFormat="1" ht="18" customHeight="1">
      <c r="A227" s="459" t="s">
        <v>249</v>
      </c>
      <c r="B227" s="460" t="s">
        <v>248</v>
      </c>
      <c r="C227" s="461">
        <f>SUBTOTAL(9,C228)</f>
        <v>1619</v>
      </c>
      <c r="D227" s="461">
        <f t="shared" ref="D227:P227" si="139">SUBTOTAL(9,D228)</f>
        <v>1619</v>
      </c>
      <c r="E227" s="461">
        <f t="shared" si="139"/>
        <v>0</v>
      </c>
      <c r="F227" s="461">
        <f t="shared" si="139"/>
        <v>0</v>
      </c>
      <c r="G227" s="461">
        <f t="shared" si="139"/>
        <v>0</v>
      </c>
      <c r="H227" s="461">
        <f t="shared" si="139"/>
        <v>13</v>
      </c>
      <c r="I227" s="461">
        <f t="shared" si="139"/>
        <v>13</v>
      </c>
      <c r="J227" s="461">
        <f t="shared" si="139"/>
        <v>0</v>
      </c>
      <c r="K227" s="461">
        <f t="shared" si="139"/>
        <v>0</v>
      </c>
      <c r="L227" s="461">
        <f t="shared" si="139"/>
        <v>0</v>
      </c>
      <c r="M227" s="461">
        <f t="shared" si="139"/>
        <v>0</v>
      </c>
      <c r="N227" s="461">
        <f t="shared" si="139"/>
        <v>604</v>
      </c>
      <c r="O227" s="461">
        <f t="shared" si="139"/>
        <v>604</v>
      </c>
      <c r="P227" s="461">
        <f t="shared" si="139"/>
        <v>0</v>
      </c>
      <c r="Q227" s="462"/>
      <c r="R227" s="440" t="s">
        <v>894</v>
      </c>
      <c r="S227" s="441" t="s">
        <v>895</v>
      </c>
      <c r="T227" s="442"/>
      <c r="U227" s="463"/>
    </row>
    <row r="228" spans="1:21" s="447" customFormat="1" ht="18" customHeight="1">
      <c r="A228" s="452"/>
      <c r="B228" s="453" t="s">
        <v>1272</v>
      </c>
      <c r="C228" s="454">
        <f>SUM(D228:E228)</f>
        <v>1619</v>
      </c>
      <c r="D228" s="454">
        <v>1619</v>
      </c>
      <c r="E228" s="454"/>
      <c r="F228" s="454">
        <f>SUM(G228:G228)</f>
        <v>0</v>
      </c>
      <c r="G228" s="454"/>
      <c r="H228" s="454">
        <f>SUM(I228:J228)</f>
        <v>13</v>
      </c>
      <c r="I228" s="454">
        <v>13</v>
      </c>
      <c r="J228" s="454"/>
      <c r="K228" s="454">
        <f>SUM(L228:M228)</f>
        <v>0</v>
      </c>
      <c r="L228" s="454"/>
      <c r="M228" s="454"/>
      <c r="N228" s="454">
        <f>SUM(O228:P228)</f>
        <v>604</v>
      </c>
      <c r="O228" s="454">
        <v>604</v>
      </c>
      <c r="P228" s="454"/>
      <c r="Q228" s="455"/>
      <c r="R228" s="440" t="s">
        <v>894</v>
      </c>
      <c r="S228" s="456" t="s">
        <v>1273</v>
      </c>
      <c r="T228" s="442"/>
      <c r="U228" s="446"/>
    </row>
    <row r="229" spans="1:21" s="464" customFormat="1" ht="18" customHeight="1">
      <c r="A229" s="459" t="s">
        <v>249</v>
      </c>
      <c r="B229" s="460" t="s">
        <v>257</v>
      </c>
      <c r="C229" s="461">
        <f>SUBTOTAL(9,C230:C237)</f>
        <v>2834</v>
      </c>
      <c r="D229" s="461">
        <f t="shared" ref="D229:P229" si="140">SUBTOTAL(9,D230:D237)</f>
        <v>2834</v>
      </c>
      <c r="E229" s="461">
        <f t="shared" si="140"/>
        <v>0</v>
      </c>
      <c r="F229" s="461">
        <f t="shared" si="140"/>
        <v>0</v>
      </c>
      <c r="G229" s="461">
        <f t="shared" si="140"/>
        <v>0</v>
      </c>
      <c r="H229" s="461">
        <f t="shared" si="140"/>
        <v>99.704000000000008</v>
      </c>
      <c r="I229" s="461">
        <f t="shared" si="140"/>
        <v>99.704000000000008</v>
      </c>
      <c r="J229" s="461">
        <f t="shared" si="140"/>
        <v>0</v>
      </c>
      <c r="K229" s="461">
        <f t="shared" si="140"/>
        <v>0</v>
      </c>
      <c r="L229" s="461">
        <f t="shared" si="140"/>
        <v>0</v>
      </c>
      <c r="M229" s="461">
        <f t="shared" si="140"/>
        <v>0</v>
      </c>
      <c r="N229" s="461">
        <f t="shared" si="140"/>
        <v>132</v>
      </c>
      <c r="O229" s="461">
        <f t="shared" si="140"/>
        <v>132</v>
      </c>
      <c r="P229" s="461">
        <f t="shared" si="140"/>
        <v>0</v>
      </c>
      <c r="Q229" s="462"/>
      <c r="R229" s="440" t="s">
        <v>894</v>
      </c>
      <c r="S229" s="441" t="s">
        <v>895</v>
      </c>
      <c r="T229" s="442"/>
      <c r="U229" s="463"/>
    </row>
    <row r="230" spans="1:21" s="447" customFormat="1" ht="18" customHeight="1">
      <c r="A230" s="452" t="s">
        <v>942</v>
      </c>
      <c r="B230" s="453" t="s">
        <v>38</v>
      </c>
      <c r="C230" s="454">
        <f t="shared" ref="C230:C237" si="141">SUM(D230:E230)</f>
        <v>285</v>
      </c>
      <c r="D230" s="454">
        <v>285</v>
      </c>
      <c r="E230" s="454"/>
      <c r="F230" s="454">
        <f t="shared" ref="F230:F237" si="142">SUM(G230:G230)</f>
        <v>0</v>
      </c>
      <c r="G230" s="454"/>
      <c r="H230" s="454">
        <f t="shared" ref="H230:H237" si="143">SUM(I230:J230)</f>
        <v>0</v>
      </c>
      <c r="I230" s="454"/>
      <c r="J230" s="454"/>
      <c r="K230" s="454">
        <f t="shared" ref="K230:K237" si="144">SUM(L230:M230)</f>
        <v>0</v>
      </c>
      <c r="L230" s="454"/>
      <c r="M230" s="454"/>
      <c r="N230" s="454">
        <f t="shared" ref="N230:N237" si="145">SUM(O230:P230)</f>
        <v>0</v>
      </c>
      <c r="O230" s="454"/>
      <c r="P230" s="454"/>
      <c r="Q230" s="455"/>
      <c r="R230" s="440" t="s">
        <v>894</v>
      </c>
      <c r="S230" s="456" t="s">
        <v>1237</v>
      </c>
      <c r="T230" s="442"/>
      <c r="U230" s="446"/>
    </row>
    <row r="231" spans="1:21" s="447" customFormat="1" ht="18" customHeight="1">
      <c r="A231" s="452" t="s">
        <v>942</v>
      </c>
      <c r="B231" s="453" t="s">
        <v>68</v>
      </c>
      <c r="C231" s="454">
        <f t="shared" si="141"/>
        <v>372</v>
      </c>
      <c r="D231" s="454">
        <v>372</v>
      </c>
      <c r="E231" s="454"/>
      <c r="F231" s="454">
        <f t="shared" si="142"/>
        <v>0</v>
      </c>
      <c r="G231" s="454"/>
      <c r="H231" s="454">
        <f t="shared" si="143"/>
        <v>0</v>
      </c>
      <c r="I231" s="454"/>
      <c r="J231" s="454"/>
      <c r="K231" s="454">
        <f t="shared" si="144"/>
        <v>0</v>
      </c>
      <c r="L231" s="454"/>
      <c r="M231" s="454"/>
      <c r="N231" s="454">
        <f t="shared" si="145"/>
        <v>0</v>
      </c>
      <c r="O231" s="454"/>
      <c r="P231" s="454"/>
      <c r="Q231" s="455"/>
      <c r="R231" s="440" t="s">
        <v>894</v>
      </c>
      <c r="S231" s="456" t="s">
        <v>1238</v>
      </c>
      <c r="T231" s="442"/>
      <c r="U231" s="446"/>
    </row>
    <row r="232" spans="1:21" s="447" customFormat="1" ht="18" customHeight="1">
      <c r="A232" s="452" t="s">
        <v>942</v>
      </c>
      <c r="B232" s="453" t="s">
        <v>77</v>
      </c>
      <c r="C232" s="454">
        <f t="shared" si="141"/>
        <v>208</v>
      </c>
      <c r="D232" s="454">
        <v>208</v>
      </c>
      <c r="E232" s="454"/>
      <c r="F232" s="454">
        <f t="shared" si="142"/>
        <v>0</v>
      </c>
      <c r="G232" s="454"/>
      <c r="H232" s="454">
        <f t="shared" si="143"/>
        <v>13.704000000000001</v>
      </c>
      <c r="I232" s="454">
        <v>13.704000000000001</v>
      </c>
      <c r="J232" s="454"/>
      <c r="K232" s="454">
        <f t="shared" si="144"/>
        <v>0</v>
      </c>
      <c r="L232" s="454"/>
      <c r="M232" s="454"/>
      <c r="N232" s="454">
        <f t="shared" si="145"/>
        <v>0</v>
      </c>
      <c r="O232" s="454"/>
      <c r="P232" s="454"/>
      <c r="Q232" s="455"/>
      <c r="R232" s="440" t="s">
        <v>894</v>
      </c>
      <c r="S232" s="456" t="s">
        <v>1239</v>
      </c>
      <c r="T232" s="442"/>
      <c r="U232" s="446"/>
    </row>
    <row r="233" spans="1:21" s="447" customFormat="1" ht="18" customHeight="1">
      <c r="A233" s="452" t="s">
        <v>942</v>
      </c>
      <c r="B233" s="453" t="s">
        <v>152</v>
      </c>
      <c r="C233" s="454">
        <f t="shared" si="141"/>
        <v>350</v>
      </c>
      <c r="D233" s="454">
        <v>350</v>
      </c>
      <c r="E233" s="454"/>
      <c r="F233" s="454">
        <f t="shared" si="142"/>
        <v>0</v>
      </c>
      <c r="G233" s="454"/>
      <c r="H233" s="454">
        <f t="shared" si="143"/>
        <v>0</v>
      </c>
      <c r="I233" s="454"/>
      <c r="J233" s="454"/>
      <c r="K233" s="454">
        <f t="shared" si="144"/>
        <v>0</v>
      </c>
      <c r="L233" s="454"/>
      <c r="M233" s="454"/>
      <c r="N233" s="454">
        <f t="shared" si="145"/>
        <v>0</v>
      </c>
      <c r="O233" s="454"/>
      <c r="P233" s="454"/>
      <c r="Q233" s="455"/>
      <c r="R233" s="440" t="s">
        <v>894</v>
      </c>
      <c r="S233" s="456" t="s">
        <v>898</v>
      </c>
      <c r="T233" s="442"/>
      <c r="U233" s="446"/>
    </row>
    <row r="234" spans="1:21" s="447" customFormat="1" ht="18" customHeight="1">
      <c r="A234" s="452" t="s">
        <v>942</v>
      </c>
      <c r="B234" s="453" t="s">
        <v>204</v>
      </c>
      <c r="C234" s="454">
        <f t="shared" si="141"/>
        <v>100</v>
      </c>
      <c r="D234" s="454">
        <v>100</v>
      </c>
      <c r="E234" s="454"/>
      <c r="F234" s="454">
        <f t="shared" si="142"/>
        <v>0</v>
      </c>
      <c r="G234" s="454"/>
      <c r="H234" s="454">
        <f t="shared" si="143"/>
        <v>83</v>
      </c>
      <c r="I234" s="454">
        <v>83</v>
      </c>
      <c r="J234" s="454"/>
      <c r="K234" s="454">
        <f t="shared" si="144"/>
        <v>0</v>
      </c>
      <c r="L234" s="454"/>
      <c r="M234" s="454"/>
      <c r="N234" s="454">
        <f t="shared" si="145"/>
        <v>0</v>
      </c>
      <c r="O234" s="454"/>
      <c r="P234" s="454"/>
      <c r="Q234" s="455"/>
      <c r="R234" s="440" t="s">
        <v>894</v>
      </c>
      <c r="S234" s="456" t="s">
        <v>899</v>
      </c>
      <c r="T234" s="442"/>
      <c r="U234" s="446"/>
    </row>
    <row r="235" spans="1:21" s="447" customFormat="1" ht="18" customHeight="1">
      <c r="A235" s="452" t="s">
        <v>942</v>
      </c>
      <c r="B235" s="453" t="s">
        <v>217</v>
      </c>
      <c r="C235" s="454">
        <f t="shared" si="141"/>
        <v>600</v>
      </c>
      <c r="D235" s="454">
        <v>600</v>
      </c>
      <c r="E235" s="454"/>
      <c r="F235" s="454">
        <f t="shared" si="142"/>
        <v>0</v>
      </c>
      <c r="G235" s="454"/>
      <c r="H235" s="454">
        <f t="shared" si="143"/>
        <v>3</v>
      </c>
      <c r="I235" s="454">
        <v>3</v>
      </c>
      <c r="J235" s="454"/>
      <c r="K235" s="454">
        <f t="shared" si="144"/>
        <v>0</v>
      </c>
      <c r="L235" s="454"/>
      <c r="M235" s="454"/>
      <c r="N235" s="454">
        <f t="shared" si="145"/>
        <v>0</v>
      </c>
      <c r="O235" s="454"/>
      <c r="P235" s="454"/>
      <c r="Q235" s="455"/>
      <c r="R235" s="440" t="s">
        <v>894</v>
      </c>
      <c r="S235" s="456" t="s">
        <v>900</v>
      </c>
      <c r="T235" s="442"/>
      <c r="U235" s="446"/>
    </row>
    <row r="236" spans="1:21" s="447" customFormat="1" ht="18" customHeight="1">
      <c r="A236" s="452" t="s">
        <v>942</v>
      </c>
      <c r="B236" s="453" t="s">
        <v>247</v>
      </c>
      <c r="C236" s="454">
        <f t="shared" si="141"/>
        <v>348</v>
      </c>
      <c r="D236" s="454">
        <v>348</v>
      </c>
      <c r="E236" s="454"/>
      <c r="F236" s="454">
        <f t="shared" si="142"/>
        <v>0</v>
      </c>
      <c r="G236" s="454"/>
      <c r="H236" s="454">
        <f t="shared" si="143"/>
        <v>0</v>
      </c>
      <c r="I236" s="454"/>
      <c r="J236" s="454"/>
      <c r="K236" s="454">
        <f t="shared" si="144"/>
        <v>0</v>
      </c>
      <c r="L236" s="454"/>
      <c r="M236" s="454"/>
      <c r="N236" s="454">
        <f t="shared" si="145"/>
        <v>0</v>
      </c>
      <c r="O236" s="454"/>
      <c r="P236" s="454"/>
      <c r="Q236" s="455"/>
      <c r="R236" s="440" t="s">
        <v>894</v>
      </c>
      <c r="S236" s="456" t="s">
        <v>901</v>
      </c>
      <c r="T236" s="442"/>
      <c r="U236" s="446"/>
    </row>
    <row r="237" spans="1:21" s="447" customFormat="1" ht="18" customHeight="1">
      <c r="A237" s="452" t="s">
        <v>942</v>
      </c>
      <c r="B237" s="453" t="s">
        <v>258</v>
      </c>
      <c r="C237" s="454">
        <f t="shared" si="141"/>
        <v>571</v>
      </c>
      <c r="D237" s="454">
        <v>571</v>
      </c>
      <c r="E237" s="454"/>
      <c r="F237" s="454">
        <f t="shared" si="142"/>
        <v>0</v>
      </c>
      <c r="G237" s="454"/>
      <c r="H237" s="454">
        <f t="shared" si="143"/>
        <v>0</v>
      </c>
      <c r="I237" s="454"/>
      <c r="J237" s="454"/>
      <c r="K237" s="454">
        <f t="shared" si="144"/>
        <v>0</v>
      </c>
      <c r="L237" s="454"/>
      <c r="M237" s="454"/>
      <c r="N237" s="454">
        <f t="shared" si="145"/>
        <v>132</v>
      </c>
      <c r="O237" s="454">
        <v>132</v>
      </c>
      <c r="P237" s="454"/>
      <c r="Q237" s="455"/>
      <c r="R237" s="440" t="s">
        <v>894</v>
      </c>
      <c r="S237" s="456" t="s">
        <v>902</v>
      </c>
      <c r="T237" s="442"/>
      <c r="U237" s="446"/>
    </row>
    <row r="238" spans="1:21" s="464" customFormat="1" ht="27">
      <c r="A238" s="459" t="s">
        <v>1250</v>
      </c>
      <c r="B238" s="460" t="s">
        <v>1293</v>
      </c>
      <c r="C238" s="461">
        <f>+C239+C244</f>
        <v>4554</v>
      </c>
      <c r="D238" s="461">
        <f t="shared" ref="D238:P238" si="146">+D239+D244</f>
        <v>4554</v>
      </c>
      <c r="E238" s="461">
        <f t="shared" si="146"/>
        <v>0</v>
      </c>
      <c r="F238" s="461">
        <f t="shared" si="146"/>
        <v>0</v>
      </c>
      <c r="G238" s="461">
        <f t="shared" si="146"/>
        <v>0</v>
      </c>
      <c r="H238" s="461">
        <f t="shared" si="146"/>
        <v>223</v>
      </c>
      <c r="I238" s="461">
        <f t="shared" si="146"/>
        <v>223</v>
      </c>
      <c r="J238" s="461">
        <f t="shared" si="146"/>
        <v>0</v>
      </c>
      <c r="K238" s="461">
        <f t="shared" si="146"/>
        <v>0</v>
      </c>
      <c r="L238" s="461">
        <f t="shared" si="146"/>
        <v>0</v>
      </c>
      <c r="M238" s="461">
        <f t="shared" si="146"/>
        <v>0</v>
      </c>
      <c r="N238" s="461">
        <f t="shared" si="146"/>
        <v>777</v>
      </c>
      <c r="O238" s="461">
        <f t="shared" si="146"/>
        <v>777</v>
      </c>
      <c r="P238" s="461">
        <f t="shared" si="146"/>
        <v>0</v>
      </c>
      <c r="Q238" s="462"/>
      <c r="R238" s="440" t="s">
        <v>894</v>
      </c>
      <c r="S238" s="441" t="s">
        <v>895</v>
      </c>
      <c r="T238" s="442"/>
      <c r="U238" s="463"/>
    </row>
    <row r="239" spans="1:21" s="464" customFormat="1" ht="18" customHeight="1">
      <c r="A239" s="459" t="s">
        <v>249</v>
      </c>
      <c r="B239" s="460" t="s">
        <v>248</v>
      </c>
      <c r="C239" s="461">
        <f>SUBTOTAL(9,C240:C243)</f>
        <v>3714</v>
      </c>
      <c r="D239" s="461">
        <f t="shared" ref="D239:P239" si="147">SUBTOTAL(9,D240:D243)</f>
        <v>3714</v>
      </c>
      <c r="E239" s="461">
        <f t="shared" si="147"/>
        <v>0</v>
      </c>
      <c r="F239" s="461">
        <f t="shared" si="147"/>
        <v>0</v>
      </c>
      <c r="G239" s="461">
        <f t="shared" si="147"/>
        <v>0</v>
      </c>
      <c r="H239" s="461">
        <f t="shared" si="147"/>
        <v>222</v>
      </c>
      <c r="I239" s="461">
        <f t="shared" si="147"/>
        <v>222</v>
      </c>
      <c r="J239" s="461">
        <f t="shared" si="147"/>
        <v>0</v>
      </c>
      <c r="K239" s="461">
        <f t="shared" si="147"/>
        <v>0</v>
      </c>
      <c r="L239" s="461">
        <f t="shared" si="147"/>
        <v>0</v>
      </c>
      <c r="M239" s="461">
        <f t="shared" si="147"/>
        <v>0</v>
      </c>
      <c r="N239" s="461">
        <f t="shared" si="147"/>
        <v>777</v>
      </c>
      <c r="O239" s="461">
        <f t="shared" si="147"/>
        <v>777</v>
      </c>
      <c r="P239" s="461">
        <f t="shared" si="147"/>
        <v>0</v>
      </c>
      <c r="Q239" s="462"/>
      <c r="R239" s="440" t="s">
        <v>894</v>
      </c>
      <c r="S239" s="441" t="s">
        <v>895</v>
      </c>
      <c r="T239" s="442"/>
      <c r="U239" s="463"/>
    </row>
    <row r="240" spans="1:21" s="447" customFormat="1" ht="18" customHeight="1">
      <c r="A240" s="452" t="s">
        <v>942</v>
      </c>
      <c r="B240" s="453" t="s">
        <v>1287</v>
      </c>
      <c r="C240" s="454">
        <f>SUM(D240:E240)</f>
        <v>903</v>
      </c>
      <c r="D240" s="454">
        <v>903</v>
      </c>
      <c r="E240" s="454"/>
      <c r="F240" s="454">
        <f>SUM(G240:G240)</f>
        <v>0</v>
      </c>
      <c r="G240" s="454"/>
      <c r="H240" s="454">
        <f>SUM(I240:J240)</f>
        <v>0</v>
      </c>
      <c r="I240" s="454"/>
      <c r="J240" s="454"/>
      <c r="K240" s="454">
        <f>SUM(L240:M240)</f>
        <v>0</v>
      </c>
      <c r="L240" s="454"/>
      <c r="M240" s="454"/>
      <c r="N240" s="454">
        <f>SUM(O240:P240)</f>
        <v>395</v>
      </c>
      <c r="O240" s="454">
        <v>395</v>
      </c>
      <c r="P240" s="454"/>
      <c r="Q240" s="455"/>
      <c r="R240" s="440" t="s">
        <v>894</v>
      </c>
      <c r="S240" s="456" t="s">
        <v>1288</v>
      </c>
      <c r="T240" s="442"/>
      <c r="U240" s="446"/>
    </row>
    <row r="241" spans="1:21" s="447" customFormat="1" ht="18" customHeight="1">
      <c r="A241" s="452" t="s">
        <v>942</v>
      </c>
      <c r="B241" s="453" t="s">
        <v>1272</v>
      </c>
      <c r="C241" s="454">
        <f>SUM(D241:E241)</f>
        <v>380</v>
      </c>
      <c r="D241" s="454">
        <v>380</v>
      </c>
      <c r="E241" s="454"/>
      <c r="F241" s="454">
        <f>SUM(G241:G241)</f>
        <v>0</v>
      </c>
      <c r="G241" s="454"/>
      <c r="H241" s="454">
        <f>SUM(I241:J241)</f>
        <v>0</v>
      </c>
      <c r="I241" s="454"/>
      <c r="J241" s="454"/>
      <c r="K241" s="454">
        <f>SUM(L241:M241)</f>
        <v>0</v>
      </c>
      <c r="L241" s="454"/>
      <c r="M241" s="454"/>
      <c r="N241" s="454">
        <f>SUM(O241:P241)</f>
        <v>180</v>
      </c>
      <c r="O241" s="454">
        <v>180</v>
      </c>
      <c r="P241" s="454"/>
      <c r="Q241" s="455"/>
      <c r="R241" s="440" t="s">
        <v>894</v>
      </c>
      <c r="S241" s="456" t="s">
        <v>1273</v>
      </c>
      <c r="T241" s="442"/>
      <c r="U241" s="446"/>
    </row>
    <row r="242" spans="1:21" s="447" customFormat="1" ht="18" customHeight="1">
      <c r="A242" s="452" t="s">
        <v>942</v>
      </c>
      <c r="B242" s="453" t="s">
        <v>1294</v>
      </c>
      <c r="C242" s="454">
        <f>SUM(D242:E242)</f>
        <v>378</v>
      </c>
      <c r="D242" s="454">
        <v>378</v>
      </c>
      <c r="E242" s="454"/>
      <c r="F242" s="454">
        <f>SUM(G242:G242)</f>
        <v>0</v>
      </c>
      <c r="G242" s="454"/>
      <c r="H242" s="454">
        <f>SUM(I242:J242)</f>
        <v>0</v>
      </c>
      <c r="I242" s="454"/>
      <c r="J242" s="454"/>
      <c r="K242" s="454">
        <f>SUM(L242:M242)</f>
        <v>0</v>
      </c>
      <c r="L242" s="454"/>
      <c r="M242" s="454"/>
      <c r="N242" s="454">
        <f>SUM(O242:P242)</f>
        <v>202</v>
      </c>
      <c r="O242" s="454">
        <v>202</v>
      </c>
      <c r="P242" s="454"/>
      <c r="Q242" s="455"/>
      <c r="R242" s="440" t="s">
        <v>894</v>
      </c>
      <c r="S242" s="456" t="s">
        <v>1295</v>
      </c>
      <c r="T242" s="442"/>
      <c r="U242" s="446"/>
    </row>
    <row r="243" spans="1:21" s="447" customFormat="1" ht="18" customHeight="1">
      <c r="A243" s="452" t="s">
        <v>942</v>
      </c>
      <c r="B243" s="453" t="s">
        <v>809</v>
      </c>
      <c r="C243" s="454">
        <f>SUM(D243:E243)</f>
        <v>2053</v>
      </c>
      <c r="D243" s="454">
        <v>2053</v>
      </c>
      <c r="E243" s="454"/>
      <c r="F243" s="454">
        <f>SUM(G243:G243)</f>
        <v>0</v>
      </c>
      <c r="G243" s="454"/>
      <c r="H243" s="454">
        <f>SUM(I243:J243)</f>
        <v>222</v>
      </c>
      <c r="I243" s="454">
        <v>222</v>
      </c>
      <c r="J243" s="454"/>
      <c r="K243" s="454">
        <f>SUM(L243:M243)</f>
        <v>0</v>
      </c>
      <c r="L243" s="454"/>
      <c r="M243" s="454"/>
      <c r="N243" s="454">
        <f>SUM(O243:P243)</f>
        <v>0</v>
      </c>
      <c r="O243" s="454"/>
      <c r="P243" s="454"/>
      <c r="Q243" s="455"/>
      <c r="R243" s="440" t="s">
        <v>894</v>
      </c>
      <c r="S243" s="456" t="s">
        <v>1296</v>
      </c>
      <c r="T243" s="442"/>
      <c r="U243" s="446"/>
    </row>
    <row r="244" spans="1:21" s="464" customFormat="1" ht="18" customHeight="1">
      <c r="A244" s="459" t="s">
        <v>249</v>
      </c>
      <c r="B244" s="460" t="s">
        <v>257</v>
      </c>
      <c r="C244" s="461">
        <f>SUBTOTAL(9,C245:C252)</f>
        <v>840</v>
      </c>
      <c r="D244" s="461">
        <f t="shared" ref="D244:P244" si="148">SUBTOTAL(9,D245:D252)</f>
        <v>840</v>
      </c>
      <c r="E244" s="461">
        <f t="shared" si="148"/>
        <v>0</v>
      </c>
      <c r="F244" s="461">
        <f t="shared" si="148"/>
        <v>0</v>
      </c>
      <c r="G244" s="461">
        <f t="shared" si="148"/>
        <v>0</v>
      </c>
      <c r="H244" s="461">
        <f t="shared" si="148"/>
        <v>1</v>
      </c>
      <c r="I244" s="461">
        <f t="shared" si="148"/>
        <v>1</v>
      </c>
      <c r="J244" s="461">
        <f t="shared" si="148"/>
        <v>0</v>
      </c>
      <c r="K244" s="461">
        <f t="shared" si="148"/>
        <v>0</v>
      </c>
      <c r="L244" s="461">
        <f t="shared" si="148"/>
        <v>0</v>
      </c>
      <c r="M244" s="461">
        <f t="shared" si="148"/>
        <v>0</v>
      </c>
      <c r="N244" s="461">
        <f t="shared" si="148"/>
        <v>0</v>
      </c>
      <c r="O244" s="461">
        <f t="shared" si="148"/>
        <v>0</v>
      </c>
      <c r="P244" s="461">
        <f t="shared" si="148"/>
        <v>0</v>
      </c>
      <c r="Q244" s="462"/>
      <c r="R244" s="440" t="s">
        <v>894</v>
      </c>
      <c r="S244" s="441" t="s">
        <v>895</v>
      </c>
      <c r="T244" s="442"/>
      <c r="U244" s="463"/>
    </row>
    <row r="245" spans="1:21" s="464" customFormat="1" ht="18" customHeight="1">
      <c r="A245" s="452" t="s">
        <v>942</v>
      </c>
      <c r="B245" s="453" t="s">
        <v>38</v>
      </c>
      <c r="C245" s="454">
        <f t="shared" ref="C245:C252" si="149">SUM(D245:E245)</f>
        <v>0</v>
      </c>
      <c r="D245" s="454"/>
      <c r="E245" s="454"/>
      <c r="F245" s="454">
        <f t="shared" ref="F245:F252" si="150">SUM(G245:G245)</f>
        <v>0</v>
      </c>
      <c r="G245" s="454"/>
      <c r="H245" s="454">
        <f t="shared" ref="H245:H252" si="151">SUM(I245:J245)</f>
        <v>0</v>
      </c>
      <c r="I245" s="454"/>
      <c r="J245" s="454"/>
      <c r="K245" s="454">
        <f t="shared" ref="K245:K252" si="152">SUM(L245:M245)</f>
        <v>0</v>
      </c>
      <c r="L245" s="454"/>
      <c r="M245" s="454"/>
      <c r="N245" s="454">
        <f t="shared" ref="N245:N252" si="153">SUM(O245:P245)</f>
        <v>0</v>
      </c>
      <c r="O245" s="454"/>
      <c r="P245" s="454"/>
      <c r="Q245" s="462"/>
      <c r="R245" s="440" t="s">
        <v>894</v>
      </c>
      <c r="S245" s="456" t="s">
        <v>1237</v>
      </c>
      <c r="T245" s="442"/>
      <c r="U245" s="463"/>
    </row>
    <row r="246" spans="1:21" s="464" customFormat="1" ht="18" customHeight="1">
      <c r="A246" s="452" t="s">
        <v>942</v>
      </c>
      <c r="B246" s="453" t="s">
        <v>68</v>
      </c>
      <c r="C246" s="454">
        <f t="shared" si="149"/>
        <v>117</v>
      </c>
      <c r="D246" s="454">
        <v>117</v>
      </c>
      <c r="E246" s="454"/>
      <c r="F246" s="454">
        <f t="shared" si="150"/>
        <v>0</v>
      </c>
      <c r="G246" s="454"/>
      <c r="H246" s="454">
        <f t="shared" si="151"/>
        <v>0</v>
      </c>
      <c r="I246" s="454"/>
      <c r="J246" s="454"/>
      <c r="K246" s="454">
        <f t="shared" si="152"/>
        <v>0</v>
      </c>
      <c r="L246" s="454"/>
      <c r="M246" s="454"/>
      <c r="N246" s="454">
        <f t="shared" si="153"/>
        <v>0</v>
      </c>
      <c r="O246" s="454"/>
      <c r="P246" s="454"/>
      <c r="Q246" s="462"/>
      <c r="R246" s="440" t="s">
        <v>894</v>
      </c>
      <c r="S246" s="456" t="s">
        <v>1238</v>
      </c>
      <c r="T246" s="442"/>
      <c r="U246" s="463"/>
    </row>
    <row r="247" spans="1:21" s="464" customFormat="1" ht="18" customHeight="1">
      <c r="A247" s="452" t="s">
        <v>942</v>
      </c>
      <c r="B247" s="453" t="s">
        <v>77</v>
      </c>
      <c r="C247" s="454">
        <f t="shared" si="149"/>
        <v>0</v>
      </c>
      <c r="D247" s="454"/>
      <c r="E247" s="454"/>
      <c r="F247" s="454">
        <f t="shared" si="150"/>
        <v>0</v>
      </c>
      <c r="G247" s="454"/>
      <c r="H247" s="454">
        <f t="shared" si="151"/>
        <v>0</v>
      </c>
      <c r="I247" s="454"/>
      <c r="J247" s="454"/>
      <c r="K247" s="454">
        <f t="shared" si="152"/>
        <v>0</v>
      </c>
      <c r="L247" s="454"/>
      <c r="M247" s="454"/>
      <c r="N247" s="454">
        <f t="shared" si="153"/>
        <v>0</v>
      </c>
      <c r="O247" s="454"/>
      <c r="P247" s="454"/>
      <c r="Q247" s="462"/>
      <c r="R247" s="440" t="s">
        <v>894</v>
      </c>
      <c r="S247" s="456" t="s">
        <v>1239</v>
      </c>
      <c r="T247" s="442"/>
      <c r="U247" s="463"/>
    </row>
    <row r="248" spans="1:21" s="464" customFormat="1" ht="18" customHeight="1">
      <c r="A248" s="452" t="s">
        <v>942</v>
      </c>
      <c r="B248" s="453" t="s">
        <v>152</v>
      </c>
      <c r="C248" s="454">
        <f t="shared" si="149"/>
        <v>180</v>
      </c>
      <c r="D248" s="454">
        <v>180</v>
      </c>
      <c r="E248" s="454"/>
      <c r="F248" s="454">
        <f t="shared" si="150"/>
        <v>0</v>
      </c>
      <c r="G248" s="454"/>
      <c r="H248" s="454">
        <f t="shared" si="151"/>
        <v>0</v>
      </c>
      <c r="I248" s="454"/>
      <c r="J248" s="454"/>
      <c r="K248" s="454">
        <f t="shared" si="152"/>
        <v>0</v>
      </c>
      <c r="L248" s="454"/>
      <c r="M248" s="454"/>
      <c r="N248" s="454">
        <f t="shared" si="153"/>
        <v>0</v>
      </c>
      <c r="O248" s="454"/>
      <c r="P248" s="454"/>
      <c r="Q248" s="462"/>
      <c r="R248" s="440" t="s">
        <v>894</v>
      </c>
      <c r="S248" s="456" t="s">
        <v>898</v>
      </c>
      <c r="T248" s="442"/>
      <c r="U248" s="463"/>
    </row>
    <row r="249" spans="1:21" s="464" customFormat="1" ht="18" customHeight="1">
      <c r="A249" s="452" t="s">
        <v>942</v>
      </c>
      <c r="B249" s="453" t="s">
        <v>204</v>
      </c>
      <c r="C249" s="454">
        <f t="shared" si="149"/>
        <v>443</v>
      </c>
      <c r="D249" s="454">
        <v>443</v>
      </c>
      <c r="E249" s="454"/>
      <c r="F249" s="454">
        <f t="shared" si="150"/>
        <v>0</v>
      </c>
      <c r="G249" s="454"/>
      <c r="H249" s="454">
        <f t="shared" si="151"/>
        <v>0</v>
      </c>
      <c r="I249" s="454"/>
      <c r="J249" s="454"/>
      <c r="K249" s="454">
        <f t="shared" si="152"/>
        <v>0</v>
      </c>
      <c r="L249" s="454"/>
      <c r="M249" s="454"/>
      <c r="N249" s="454">
        <f t="shared" si="153"/>
        <v>0</v>
      </c>
      <c r="O249" s="454"/>
      <c r="P249" s="454"/>
      <c r="Q249" s="462"/>
      <c r="R249" s="440" t="s">
        <v>894</v>
      </c>
      <c r="S249" s="456" t="s">
        <v>899</v>
      </c>
      <c r="T249" s="442"/>
      <c r="U249" s="463"/>
    </row>
    <row r="250" spans="1:21" s="464" customFormat="1" ht="18" customHeight="1">
      <c r="A250" s="452" t="s">
        <v>942</v>
      </c>
      <c r="B250" s="453" t="s">
        <v>217</v>
      </c>
      <c r="C250" s="454">
        <f t="shared" si="149"/>
        <v>0</v>
      </c>
      <c r="D250" s="454"/>
      <c r="E250" s="454"/>
      <c r="F250" s="454">
        <f t="shared" si="150"/>
        <v>0</v>
      </c>
      <c r="G250" s="454"/>
      <c r="H250" s="454">
        <f t="shared" si="151"/>
        <v>1</v>
      </c>
      <c r="I250" s="454">
        <v>1</v>
      </c>
      <c r="J250" s="454"/>
      <c r="K250" s="454">
        <f t="shared" si="152"/>
        <v>0</v>
      </c>
      <c r="L250" s="454"/>
      <c r="M250" s="454"/>
      <c r="N250" s="454">
        <f t="shared" si="153"/>
        <v>0</v>
      </c>
      <c r="O250" s="454"/>
      <c r="P250" s="454"/>
      <c r="Q250" s="462"/>
      <c r="R250" s="440" t="s">
        <v>894</v>
      </c>
      <c r="S250" s="456" t="s">
        <v>900</v>
      </c>
      <c r="T250" s="442"/>
      <c r="U250" s="463"/>
    </row>
    <row r="251" spans="1:21" s="464" customFormat="1" ht="18" customHeight="1">
      <c r="A251" s="452" t="s">
        <v>942</v>
      </c>
      <c r="B251" s="453" t="s">
        <v>247</v>
      </c>
      <c r="C251" s="454">
        <f t="shared" si="149"/>
        <v>100</v>
      </c>
      <c r="D251" s="454">
        <v>100</v>
      </c>
      <c r="E251" s="454"/>
      <c r="F251" s="454">
        <f t="shared" si="150"/>
        <v>0</v>
      </c>
      <c r="G251" s="454"/>
      <c r="H251" s="454">
        <f t="shared" si="151"/>
        <v>0</v>
      </c>
      <c r="I251" s="454"/>
      <c r="J251" s="454"/>
      <c r="K251" s="454">
        <f t="shared" si="152"/>
        <v>0</v>
      </c>
      <c r="L251" s="454"/>
      <c r="M251" s="454"/>
      <c r="N251" s="454">
        <f t="shared" si="153"/>
        <v>0</v>
      </c>
      <c r="O251" s="454"/>
      <c r="P251" s="454"/>
      <c r="Q251" s="462"/>
      <c r="R251" s="440" t="s">
        <v>894</v>
      </c>
      <c r="S251" s="456" t="s">
        <v>901</v>
      </c>
      <c r="T251" s="442"/>
      <c r="U251" s="463"/>
    </row>
    <row r="252" spans="1:21" s="464" customFormat="1" ht="18" customHeight="1">
      <c r="A252" s="452" t="s">
        <v>942</v>
      </c>
      <c r="B252" s="453" t="s">
        <v>258</v>
      </c>
      <c r="C252" s="454">
        <f t="shared" si="149"/>
        <v>0</v>
      </c>
      <c r="D252" s="454"/>
      <c r="E252" s="454"/>
      <c r="F252" s="454">
        <f t="shared" si="150"/>
        <v>0</v>
      </c>
      <c r="G252" s="454"/>
      <c r="H252" s="454">
        <f t="shared" si="151"/>
        <v>0</v>
      </c>
      <c r="I252" s="454"/>
      <c r="J252" s="454"/>
      <c r="K252" s="454">
        <f t="shared" si="152"/>
        <v>0</v>
      </c>
      <c r="L252" s="454"/>
      <c r="M252" s="454"/>
      <c r="N252" s="454">
        <f t="shared" si="153"/>
        <v>0</v>
      </c>
      <c r="O252" s="454"/>
      <c r="P252" s="454"/>
      <c r="Q252" s="462"/>
      <c r="R252" s="440" t="s">
        <v>894</v>
      </c>
      <c r="S252" s="456" t="s">
        <v>902</v>
      </c>
      <c r="T252" s="442"/>
      <c r="U252" s="463"/>
    </row>
    <row r="253" spans="1:21" s="464" customFormat="1" ht="40.5">
      <c r="A253" s="459" t="s">
        <v>1252</v>
      </c>
      <c r="B253" s="460" t="s">
        <v>1297</v>
      </c>
      <c r="C253" s="461">
        <f>+C254+C257</f>
        <v>1797</v>
      </c>
      <c r="D253" s="461">
        <f t="shared" ref="D253:P253" si="154">+D254+D257</f>
        <v>1797</v>
      </c>
      <c r="E253" s="461">
        <f t="shared" si="154"/>
        <v>0</v>
      </c>
      <c r="F253" s="461">
        <f t="shared" si="154"/>
        <v>0</v>
      </c>
      <c r="G253" s="461">
        <f t="shared" si="154"/>
        <v>0</v>
      </c>
      <c r="H253" s="461">
        <f t="shared" si="154"/>
        <v>0</v>
      </c>
      <c r="I253" s="461">
        <f t="shared" si="154"/>
        <v>0</v>
      </c>
      <c r="J253" s="461">
        <f t="shared" si="154"/>
        <v>0</v>
      </c>
      <c r="K253" s="461">
        <f t="shared" si="154"/>
        <v>0</v>
      </c>
      <c r="L253" s="461">
        <f t="shared" si="154"/>
        <v>0</v>
      </c>
      <c r="M253" s="461">
        <f t="shared" si="154"/>
        <v>0</v>
      </c>
      <c r="N253" s="461">
        <f t="shared" si="154"/>
        <v>179</v>
      </c>
      <c r="O253" s="461">
        <f t="shared" si="154"/>
        <v>179</v>
      </c>
      <c r="P253" s="461">
        <f t="shared" si="154"/>
        <v>0</v>
      </c>
      <c r="Q253" s="462"/>
      <c r="R253" s="440" t="s">
        <v>894</v>
      </c>
      <c r="S253" s="441" t="s">
        <v>895</v>
      </c>
      <c r="T253" s="442"/>
      <c r="U253" s="463"/>
    </row>
    <row r="254" spans="1:21" s="464" customFormat="1" ht="18" customHeight="1">
      <c r="A254" s="459" t="s">
        <v>249</v>
      </c>
      <c r="B254" s="460" t="s">
        <v>248</v>
      </c>
      <c r="C254" s="461">
        <f>SUBTOTAL(9,C255:C256)</f>
        <v>1150</v>
      </c>
      <c r="D254" s="461">
        <f t="shared" ref="D254:P254" si="155">SUBTOTAL(9,D255:D256)</f>
        <v>1150</v>
      </c>
      <c r="E254" s="461">
        <f t="shared" si="155"/>
        <v>0</v>
      </c>
      <c r="F254" s="461">
        <f t="shared" si="155"/>
        <v>0</v>
      </c>
      <c r="G254" s="461">
        <f t="shared" si="155"/>
        <v>0</v>
      </c>
      <c r="H254" s="461">
        <f t="shared" si="155"/>
        <v>0</v>
      </c>
      <c r="I254" s="461">
        <f t="shared" si="155"/>
        <v>0</v>
      </c>
      <c r="J254" s="461">
        <f t="shared" si="155"/>
        <v>0</v>
      </c>
      <c r="K254" s="461">
        <f t="shared" si="155"/>
        <v>0</v>
      </c>
      <c r="L254" s="461">
        <f t="shared" si="155"/>
        <v>0</v>
      </c>
      <c r="M254" s="461">
        <f t="shared" si="155"/>
        <v>0</v>
      </c>
      <c r="N254" s="461">
        <f t="shared" si="155"/>
        <v>179</v>
      </c>
      <c r="O254" s="461">
        <f t="shared" si="155"/>
        <v>179</v>
      </c>
      <c r="P254" s="461">
        <f t="shared" si="155"/>
        <v>0</v>
      </c>
      <c r="Q254" s="462"/>
      <c r="R254" s="440" t="s">
        <v>894</v>
      </c>
      <c r="S254" s="441" t="s">
        <v>895</v>
      </c>
      <c r="T254" s="442"/>
      <c r="U254" s="463"/>
    </row>
    <row r="255" spans="1:21" s="464" customFormat="1" ht="18" customHeight="1">
      <c r="A255" s="452" t="s">
        <v>942</v>
      </c>
      <c r="B255" s="453" t="s">
        <v>1287</v>
      </c>
      <c r="C255" s="454">
        <f>SUM(D255:E255)</f>
        <v>1150</v>
      </c>
      <c r="D255" s="454">
        <v>1150</v>
      </c>
      <c r="E255" s="454"/>
      <c r="F255" s="454">
        <f>SUM(G255:G255)</f>
        <v>0</v>
      </c>
      <c r="G255" s="454"/>
      <c r="H255" s="454">
        <f>SUM(I255:J255)</f>
        <v>0</v>
      </c>
      <c r="I255" s="454"/>
      <c r="J255" s="454"/>
      <c r="K255" s="454">
        <f>SUM(L255:M255)</f>
        <v>0</v>
      </c>
      <c r="L255" s="454"/>
      <c r="M255" s="454"/>
      <c r="N255" s="454">
        <f>SUM(O255:P255)</f>
        <v>179</v>
      </c>
      <c r="O255" s="454">
        <v>179</v>
      </c>
      <c r="P255" s="454"/>
      <c r="Q255" s="462"/>
      <c r="R255" s="440" t="s">
        <v>894</v>
      </c>
      <c r="S255" s="456" t="s">
        <v>1288</v>
      </c>
      <c r="T255" s="442"/>
      <c r="U255" s="463"/>
    </row>
    <row r="256" spans="1:21" s="464" customFormat="1" ht="18" customHeight="1">
      <c r="A256" s="452" t="s">
        <v>942</v>
      </c>
      <c r="B256" s="453" t="s">
        <v>1272</v>
      </c>
      <c r="C256" s="454">
        <f>SUM(D256:E256)</f>
        <v>0</v>
      </c>
      <c r="D256" s="454"/>
      <c r="E256" s="454"/>
      <c r="F256" s="454">
        <f>SUM(G256:G256)</f>
        <v>0</v>
      </c>
      <c r="G256" s="454"/>
      <c r="H256" s="454">
        <f>SUM(I256:J256)</f>
        <v>0</v>
      </c>
      <c r="I256" s="454"/>
      <c r="J256" s="454"/>
      <c r="K256" s="454">
        <f>SUM(L256:M256)</f>
        <v>0</v>
      </c>
      <c r="L256" s="454"/>
      <c r="M256" s="454"/>
      <c r="N256" s="454">
        <f>SUM(O256:P256)</f>
        <v>0</v>
      </c>
      <c r="O256" s="454"/>
      <c r="P256" s="454"/>
      <c r="Q256" s="462"/>
      <c r="R256" s="440" t="s">
        <v>894</v>
      </c>
      <c r="S256" s="456" t="s">
        <v>1273</v>
      </c>
      <c r="T256" s="442"/>
      <c r="U256" s="463"/>
    </row>
    <row r="257" spans="1:21" s="464" customFormat="1" ht="18" customHeight="1">
      <c r="A257" s="459" t="s">
        <v>249</v>
      </c>
      <c r="B257" s="460" t="s">
        <v>257</v>
      </c>
      <c r="C257" s="461">
        <f>SUBTOTAL(9,C258:C265)</f>
        <v>647</v>
      </c>
      <c r="D257" s="461">
        <f t="shared" ref="D257:P257" si="156">SUBTOTAL(9,D258:D265)</f>
        <v>647</v>
      </c>
      <c r="E257" s="461">
        <f t="shared" si="156"/>
        <v>0</v>
      </c>
      <c r="F257" s="461">
        <f t="shared" si="156"/>
        <v>0</v>
      </c>
      <c r="G257" s="461">
        <f t="shared" si="156"/>
        <v>0</v>
      </c>
      <c r="H257" s="461">
        <f t="shared" si="156"/>
        <v>0</v>
      </c>
      <c r="I257" s="461">
        <f t="shared" si="156"/>
        <v>0</v>
      </c>
      <c r="J257" s="461">
        <f t="shared" si="156"/>
        <v>0</v>
      </c>
      <c r="K257" s="461">
        <f t="shared" si="156"/>
        <v>0</v>
      </c>
      <c r="L257" s="461">
        <f t="shared" si="156"/>
        <v>0</v>
      </c>
      <c r="M257" s="461">
        <f t="shared" si="156"/>
        <v>0</v>
      </c>
      <c r="N257" s="461">
        <f t="shared" si="156"/>
        <v>0</v>
      </c>
      <c r="O257" s="461">
        <f t="shared" si="156"/>
        <v>0</v>
      </c>
      <c r="P257" s="461">
        <f t="shared" si="156"/>
        <v>0</v>
      </c>
      <c r="Q257" s="462"/>
      <c r="R257" s="440" t="s">
        <v>894</v>
      </c>
      <c r="S257" s="441" t="s">
        <v>895</v>
      </c>
      <c r="T257" s="442"/>
      <c r="U257" s="463"/>
    </row>
    <row r="258" spans="1:21" s="447" customFormat="1" ht="18" customHeight="1">
      <c r="A258" s="452" t="s">
        <v>942</v>
      </c>
      <c r="B258" s="453" t="s">
        <v>38</v>
      </c>
      <c r="C258" s="454">
        <f t="shared" ref="C258:C265" si="157">SUM(D258:E258)</f>
        <v>0</v>
      </c>
      <c r="D258" s="454"/>
      <c r="E258" s="454"/>
      <c r="F258" s="454">
        <f t="shared" ref="F258:F265" si="158">SUM(G258:G258)</f>
        <v>0</v>
      </c>
      <c r="G258" s="454"/>
      <c r="H258" s="454">
        <f t="shared" ref="H258:H265" si="159">SUM(I258:J258)</f>
        <v>0</v>
      </c>
      <c r="I258" s="454"/>
      <c r="J258" s="454"/>
      <c r="K258" s="454">
        <f t="shared" ref="K258:K265" si="160">SUM(L258:M258)</f>
        <v>0</v>
      </c>
      <c r="L258" s="454"/>
      <c r="M258" s="454"/>
      <c r="N258" s="454">
        <f t="shared" ref="N258:N265" si="161">SUM(O258:P258)</f>
        <v>0</v>
      </c>
      <c r="O258" s="454"/>
      <c r="P258" s="454"/>
      <c r="Q258" s="455"/>
      <c r="R258" s="440" t="s">
        <v>894</v>
      </c>
      <c r="S258" s="456" t="s">
        <v>1237</v>
      </c>
      <c r="T258" s="442"/>
      <c r="U258" s="446"/>
    </row>
    <row r="259" spans="1:21" s="447" customFormat="1" ht="18" customHeight="1">
      <c r="A259" s="452" t="s">
        <v>942</v>
      </c>
      <c r="B259" s="453" t="s">
        <v>68</v>
      </c>
      <c r="C259" s="454">
        <f t="shared" si="157"/>
        <v>0</v>
      </c>
      <c r="D259" s="454"/>
      <c r="E259" s="454"/>
      <c r="F259" s="454">
        <f t="shared" si="158"/>
        <v>0</v>
      </c>
      <c r="G259" s="454"/>
      <c r="H259" s="454">
        <f t="shared" si="159"/>
        <v>0</v>
      </c>
      <c r="I259" s="454"/>
      <c r="J259" s="454"/>
      <c r="K259" s="454">
        <f t="shared" si="160"/>
        <v>0</v>
      </c>
      <c r="L259" s="454"/>
      <c r="M259" s="454"/>
      <c r="N259" s="454">
        <f t="shared" si="161"/>
        <v>0</v>
      </c>
      <c r="O259" s="454"/>
      <c r="P259" s="454"/>
      <c r="Q259" s="455"/>
      <c r="R259" s="440" t="s">
        <v>894</v>
      </c>
      <c r="S259" s="456" t="s">
        <v>1238</v>
      </c>
      <c r="T259" s="442"/>
      <c r="U259" s="446"/>
    </row>
    <row r="260" spans="1:21" s="447" customFormat="1" ht="18" customHeight="1">
      <c r="A260" s="452" t="s">
        <v>942</v>
      </c>
      <c r="B260" s="453" t="s">
        <v>77</v>
      </c>
      <c r="C260" s="454">
        <f t="shared" si="157"/>
        <v>200</v>
      </c>
      <c r="D260" s="454">
        <v>200</v>
      </c>
      <c r="E260" s="454"/>
      <c r="F260" s="454">
        <f t="shared" si="158"/>
        <v>0</v>
      </c>
      <c r="G260" s="454"/>
      <c r="H260" s="454">
        <f t="shared" si="159"/>
        <v>0</v>
      </c>
      <c r="I260" s="454"/>
      <c r="J260" s="454"/>
      <c r="K260" s="454">
        <f t="shared" si="160"/>
        <v>0</v>
      </c>
      <c r="L260" s="454"/>
      <c r="M260" s="454"/>
      <c r="N260" s="454">
        <f t="shared" si="161"/>
        <v>0</v>
      </c>
      <c r="O260" s="454"/>
      <c r="P260" s="454"/>
      <c r="Q260" s="455"/>
      <c r="R260" s="440" t="s">
        <v>894</v>
      </c>
      <c r="S260" s="456" t="s">
        <v>1239</v>
      </c>
      <c r="T260" s="442"/>
      <c r="U260" s="446"/>
    </row>
    <row r="261" spans="1:21" s="447" customFormat="1" ht="18" customHeight="1">
      <c r="A261" s="452" t="s">
        <v>942</v>
      </c>
      <c r="B261" s="453" t="s">
        <v>152</v>
      </c>
      <c r="C261" s="454">
        <f t="shared" si="157"/>
        <v>0</v>
      </c>
      <c r="D261" s="454"/>
      <c r="E261" s="454"/>
      <c r="F261" s="454">
        <f t="shared" si="158"/>
        <v>0</v>
      </c>
      <c r="G261" s="454"/>
      <c r="H261" s="454">
        <f t="shared" si="159"/>
        <v>0</v>
      </c>
      <c r="I261" s="454"/>
      <c r="J261" s="454"/>
      <c r="K261" s="454">
        <f t="shared" si="160"/>
        <v>0</v>
      </c>
      <c r="L261" s="454"/>
      <c r="M261" s="454"/>
      <c r="N261" s="454">
        <f t="shared" si="161"/>
        <v>0</v>
      </c>
      <c r="O261" s="454"/>
      <c r="P261" s="454"/>
      <c r="Q261" s="455"/>
      <c r="R261" s="440" t="s">
        <v>894</v>
      </c>
      <c r="S261" s="456" t="s">
        <v>898</v>
      </c>
      <c r="T261" s="442"/>
      <c r="U261" s="446"/>
    </row>
    <row r="262" spans="1:21" s="447" customFormat="1" ht="18" customHeight="1">
      <c r="A262" s="452" t="s">
        <v>942</v>
      </c>
      <c r="B262" s="453" t="s">
        <v>204</v>
      </c>
      <c r="C262" s="454">
        <f t="shared" si="157"/>
        <v>150</v>
      </c>
      <c r="D262" s="454">
        <v>150</v>
      </c>
      <c r="E262" s="454"/>
      <c r="F262" s="454">
        <f t="shared" si="158"/>
        <v>0</v>
      </c>
      <c r="G262" s="454"/>
      <c r="H262" s="454">
        <f t="shared" si="159"/>
        <v>0</v>
      </c>
      <c r="I262" s="454"/>
      <c r="J262" s="454"/>
      <c r="K262" s="454">
        <f t="shared" si="160"/>
        <v>0</v>
      </c>
      <c r="L262" s="454"/>
      <c r="M262" s="454"/>
      <c r="N262" s="454">
        <f t="shared" si="161"/>
        <v>0</v>
      </c>
      <c r="O262" s="454"/>
      <c r="P262" s="454"/>
      <c r="Q262" s="455"/>
      <c r="R262" s="440" t="s">
        <v>894</v>
      </c>
      <c r="S262" s="456" t="s">
        <v>899</v>
      </c>
      <c r="T262" s="442"/>
      <c r="U262" s="446"/>
    </row>
    <row r="263" spans="1:21" s="447" customFormat="1" ht="18" customHeight="1">
      <c r="A263" s="452" t="s">
        <v>942</v>
      </c>
      <c r="B263" s="453" t="s">
        <v>217</v>
      </c>
      <c r="C263" s="454">
        <f t="shared" si="157"/>
        <v>297</v>
      </c>
      <c r="D263" s="454">
        <v>297</v>
      </c>
      <c r="E263" s="454"/>
      <c r="F263" s="454">
        <f t="shared" si="158"/>
        <v>0</v>
      </c>
      <c r="G263" s="454"/>
      <c r="H263" s="454">
        <f t="shared" si="159"/>
        <v>0</v>
      </c>
      <c r="I263" s="454"/>
      <c r="J263" s="454"/>
      <c r="K263" s="454">
        <f t="shared" si="160"/>
        <v>0</v>
      </c>
      <c r="L263" s="454"/>
      <c r="M263" s="454"/>
      <c r="N263" s="454">
        <f t="shared" si="161"/>
        <v>0</v>
      </c>
      <c r="O263" s="454"/>
      <c r="P263" s="454"/>
      <c r="Q263" s="455"/>
      <c r="R263" s="440" t="s">
        <v>894</v>
      </c>
      <c r="S263" s="456" t="s">
        <v>900</v>
      </c>
      <c r="T263" s="442"/>
      <c r="U263" s="446"/>
    </row>
    <row r="264" spans="1:21" s="447" customFormat="1" ht="18" customHeight="1">
      <c r="A264" s="452" t="s">
        <v>942</v>
      </c>
      <c r="B264" s="453" t="s">
        <v>247</v>
      </c>
      <c r="C264" s="454">
        <f t="shared" si="157"/>
        <v>0</v>
      </c>
      <c r="D264" s="454"/>
      <c r="E264" s="454"/>
      <c r="F264" s="454">
        <f t="shared" si="158"/>
        <v>0</v>
      </c>
      <c r="G264" s="454"/>
      <c r="H264" s="454">
        <f t="shared" si="159"/>
        <v>0</v>
      </c>
      <c r="I264" s="454"/>
      <c r="J264" s="454"/>
      <c r="K264" s="454">
        <f t="shared" si="160"/>
        <v>0</v>
      </c>
      <c r="L264" s="454"/>
      <c r="M264" s="454"/>
      <c r="N264" s="454">
        <f t="shared" si="161"/>
        <v>0</v>
      </c>
      <c r="O264" s="454"/>
      <c r="P264" s="454"/>
      <c r="Q264" s="455"/>
      <c r="R264" s="440" t="s">
        <v>894</v>
      </c>
      <c r="S264" s="456" t="s">
        <v>901</v>
      </c>
      <c r="T264" s="442"/>
      <c r="U264" s="446"/>
    </row>
    <row r="265" spans="1:21" s="447" customFormat="1" ht="18" customHeight="1">
      <c r="A265" s="452" t="s">
        <v>942</v>
      </c>
      <c r="B265" s="453" t="s">
        <v>258</v>
      </c>
      <c r="C265" s="454">
        <f t="shared" si="157"/>
        <v>0</v>
      </c>
      <c r="D265" s="454"/>
      <c r="E265" s="454"/>
      <c r="F265" s="454">
        <f t="shared" si="158"/>
        <v>0</v>
      </c>
      <c r="G265" s="454"/>
      <c r="H265" s="454">
        <f t="shared" si="159"/>
        <v>0</v>
      </c>
      <c r="I265" s="454"/>
      <c r="J265" s="454"/>
      <c r="K265" s="454">
        <f t="shared" si="160"/>
        <v>0</v>
      </c>
      <c r="L265" s="454"/>
      <c r="M265" s="454"/>
      <c r="N265" s="454">
        <f t="shared" si="161"/>
        <v>0</v>
      </c>
      <c r="O265" s="454"/>
      <c r="P265" s="454"/>
      <c r="Q265" s="455"/>
      <c r="R265" s="440" t="s">
        <v>894</v>
      </c>
      <c r="S265" s="456" t="s">
        <v>902</v>
      </c>
      <c r="T265" s="442"/>
      <c r="U265" s="446"/>
    </row>
    <row r="266" spans="1:21" s="445" customFormat="1" ht="38.25">
      <c r="A266" s="448">
        <v>2</v>
      </c>
      <c r="B266" s="449" t="s">
        <v>1298</v>
      </c>
      <c r="C266" s="450">
        <f>+C267</f>
        <v>1851</v>
      </c>
      <c r="D266" s="450">
        <f t="shared" ref="D266:P266" si="162">+D267</f>
        <v>1851</v>
      </c>
      <c r="E266" s="450">
        <f t="shared" si="162"/>
        <v>0</v>
      </c>
      <c r="F266" s="450">
        <f t="shared" si="162"/>
        <v>0</v>
      </c>
      <c r="G266" s="450">
        <f t="shared" si="162"/>
        <v>0</v>
      </c>
      <c r="H266" s="450">
        <f t="shared" si="162"/>
        <v>468</v>
      </c>
      <c r="I266" s="450">
        <f t="shared" si="162"/>
        <v>468</v>
      </c>
      <c r="J266" s="450">
        <f t="shared" si="162"/>
        <v>0</v>
      </c>
      <c r="K266" s="450">
        <f t="shared" si="162"/>
        <v>0</v>
      </c>
      <c r="L266" s="450">
        <f t="shared" si="162"/>
        <v>0</v>
      </c>
      <c r="M266" s="450">
        <f t="shared" si="162"/>
        <v>0</v>
      </c>
      <c r="N266" s="450">
        <f t="shared" si="162"/>
        <v>0</v>
      </c>
      <c r="O266" s="450">
        <f t="shared" si="162"/>
        <v>0</v>
      </c>
      <c r="P266" s="450">
        <f t="shared" si="162"/>
        <v>0</v>
      </c>
      <c r="Q266" s="451"/>
      <c r="R266" s="440" t="s">
        <v>894</v>
      </c>
      <c r="S266" s="441" t="s">
        <v>895</v>
      </c>
      <c r="T266" s="442"/>
      <c r="U266" s="446"/>
    </row>
    <row r="267" spans="1:21" s="464" customFormat="1" ht="18" customHeight="1">
      <c r="A267" s="459" t="s">
        <v>249</v>
      </c>
      <c r="B267" s="460" t="s">
        <v>248</v>
      </c>
      <c r="C267" s="461">
        <f>SUBTOTAL(9,C268)</f>
        <v>1851</v>
      </c>
      <c r="D267" s="461">
        <f t="shared" ref="D267:P267" si="163">SUBTOTAL(9,D268)</f>
        <v>1851</v>
      </c>
      <c r="E267" s="461">
        <f t="shared" si="163"/>
        <v>0</v>
      </c>
      <c r="F267" s="461">
        <f t="shared" si="163"/>
        <v>0</v>
      </c>
      <c r="G267" s="461">
        <f t="shared" si="163"/>
        <v>0</v>
      </c>
      <c r="H267" s="461">
        <f t="shared" si="163"/>
        <v>468</v>
      </c>
      <c r="I267" s="461">
        <f t="shared" si="163"/>
        <v>468</v>
      </c>
      <c r="J267" s="461">
        <f t="shared" si="163"/>
        <v>0</v>
      </c>
      <c r="K267" s="461">
        <f t="shared" si="163"/>
        <v>0</v>
      </c>
      <c r="L267" s="461">
        <f t="shared" si="163"/>
        <v>0</v>
      </c>
      <c r="M267" s="461">
        <f t="shared" si="163"/>
        <v>0</v>
      </c>
      <c r="N267" s="461">
        <f t="shared" si="163"/>
        <v>0</v>
      </c>
      <c r="O267" s="461">
        <f t="shared" si="163"/>
        <v>0</v>
      </c>
      <c r="P267" s="461">
        <f t="shared" si="163"/>
        <v>0</v>
      </c>
      <c r="Q267" s="462"/>
      <c r="R267" s="440" t="s">
        <v>894</v>
      </c>
      <c r="S267" s="441" t="s">
        <v>895</v>
      </c>
      <c r="T267" s="442"/>
      <c r="U267" s="463"/>
    </row>
    <row r="268" spans="1:21" s="447" customFormat="1" ht="18" customHeight="1">
      <c r="A268" s="452"/>
      <c r="B268" s="453" t="s">
        <v>438</v>
      </c>
      <c r="C268" s="454">
        <f>SUM(D268:E268)</f>
        <v>1851</v>
      </c>
      <c r="D268" s="454">
        <v>1851</v>
      </c>
      <c r="E268" s="454"/>
      <c r="F268" s="454">
        <f>SUM(G268:G268)</f>
        <v>0</v>
      </c>
      <c r="G268" s="454"/>
      <c r="H268" s="454">
        <f>SUM(I268:J268)</f>
        <v>468</v>
      </c>
      <c r="I268" s="454">
        <v>468</v>
      </c>
      <c r="J268" s="454"/>
      <c r="K268" s="454">
        <f>SUM(L268:M268)</f>
        <v>0</v>
      </c>
      <c r="L268" s="454"/>
      <c r="M268" s="454"/>
      <c r="N268" s="454">
        <f>SUM(O268:P268)</f>
        <v>0</v>
      </c>
      <c r="O268" s="454"/>
      <c r="P268" s="454"/>
      <c r="Q268" s="455"/>
      <c r="R268" s="440" t="s">
        <v>894</v>
      </c>
      <c r="S268" s="456" t="s">
        <v>1296</v>
      </c>
      <c r="T268" s="442"/>
      <c r="U268" s="446"/>
    </row>
    <row r="269" spans="1:21" s="445" customFormat="1" ht="30" customHeight="1">
      <c r="A269" s="448">
        <v>3</v>
      </c>
      <c r="B269" s="449" t="s">
        <v>1299</v>
      </c>
      <c r="C269" s="450">
        <f>+C270+C272</f>
        <v>3189</v>
      </c>
      <c r="D269" s="450">
        <f t="shared" ref="D269:P269" si="164">+D270+D272</f>
        <v>3189</v>
      </c>
      <c r="E269" s="450">
        <f t="shared" si="164"/>
        <v>0</v>
      </c>
      <c r="F269" s="450">
        <f t="shared" si="164"/>
        <v>0</v>
      </c>
      <c r="G269" s="450">
        <f t="shared" si="164"/>
        <v>0</v>
      </c>
      <c r="H269" s="450">
        <f t="shared" si="164"/>
        <v>650</v>
      </c>
      <c r="I269" s="450">
        <f t="shared" si="164"/>
        <v>650</v>
      </c>
      <c r="J269" s="450">
        <f t="shared" si="164"/>
        <v>0</v>
      </c>
      <c r="K269" s="450">
        <f t="shared" si="164"/>
        <v>39</v>
      </c>
      <c r="L269" s="450">
        <f t="shared" si="164"/>
        <v>39</v>
      </c>
      <c r="M269" s="450">
        <f t="shared" si="164"/>
        <v>0</v>
      </c>
      <c r="N269" s="450">
        <f t="shared" si="164"/>
        <v>28</v>
      </c>
      <c r="O269" s="450">
        <f t="shared" si="164"/>
        <v>28</v>
      </c>
      <c r="P269" s="450">
        <f t="shared" si="164"/>
        <v>0</v>
      </c>
      <c r="Q269" s="451"/>
      <c r="R269" s="440" t="s">
        <v>894</v>
      </c>
      <c r="S269" s="441" t="s">
        <v>895</v>
      </c>
      <c r="T269" s="442"/>
      <c r="U269" s="446"/>
    </row>
    <row r="270" spans="1:21" s="464" customFormat="1" ht="18" customHeight="1">
      <c r="A270" s="459" t="s">
        <v>249</v>
      </c>
      <c r="B270" s="460" t="s">
        <v>248</v>
      </c>
      <c r="C270" s="461">
        <f>SUBTOTAL(9,C271)</f>
        <v>1754</v>
      </c>
      <c r="D270" s="461">
        <f t="shared" ref="D270:P270" si="165">SUBTOTAL(9,D271)</f>
        <v>1754</v>
      </c>
      <c r="E270" s="461">
        <f t="shared" si="165"/>
        <v>0</v>
      </c>
      <c r="F270" s="461">
        <f t="shared" si="165"/>
        <v>0</v>
      </c>
      <c r="G270" s="461">
        <f t="shared" si="165"/>
        <v>0</v>
      </c>
      <c r="H270" s="461">
        <f t="shared" si="165"/>
        <v>419</v>
      </c>
      <c r="I270" s="461">
        <f t="shared" si="165"/>
        <v>419</v>
      </c>
      <c r="J270" s="461">
        <f t="shared" si="165"/>
        <v>0</v>
      </c>
      <c r="K270" s="461">
        <f t="shared" si="165"/>
        <v>0</v>
      </c>
      <c r="L270" s="461">
        <f t="shared" si="165"/>
        <v>0</v>
      </c>
      <c r="M270" s="461">
        <f t="shared" si="165"/>
        <v>0</v>
      </c>
      <c r="N270" s="461">
        <f t="shared" si="165"/>
        <v>28</v>
      </c>
      <c r="O270" s="461">
        <f t="shared" si="165"/>
        <v>28</v>
      </c>
      <c r="P270" s="461">
        <f t="shared" si="165"/>
        <v>0</v>
      </c>
      <c r="Q270" s="462"/>
      <c r="R270" s="440" t="s">
        <v>894</v>
      </c>
      <c r="S270" s="441" t="s">
        <v>895</v>
      </c>
      <c r="T270" s="442"/>
      <c r="U270" s="463"/>
    </row>
    <row r="271" spans="1:21" s="447" customFormat="1" ht="18" customHeight="1">
      <c r="A271" s="452"/>
      <c r="B271" s="453" t="s">
        <v>1272</v>
      </c>
      <c r="C271" s="454">
        <f>SUM(D271:E271)</f>
        <v>1754</v>
      </c>
      <c r="D271" s="454">
        <v>1754</v>
      </c>
      <c r="E271" s="454"/>
      <c r="F271" s="454">
        <f>SUM(G271:G271)</f>
        <v>0</v>
      </c>
      <c r="G271" s="454"/>
      <c r="H271" s="454">
        <f>SUM(I271:J271)</f>
        <v>419</v>
      </c>
      <c r="I271" s="454">
        <v>419</v>
      </c>
      <c r="J271" s="454"/>
      <c r="K271" s="454">
        <f>SUM(L271:M271)</f>
        <v>0</v>
      </c>
      <c r="L271" s="454"/>
      <c r="M271" s="454"/>
      <c r="N271" s="454">
        <f>SUM(O271:P271)</f>
        <v>28</v>
      </c>
      <c r="O271" s="454">
        <v>28</v>
      </c>
      <c r="P271" s="454"/>
      <c r="Q271" s="455"/>
      <c r="R271" s="440" t="s">
        <v>894</v>
      </c>
      <c r="S271" s="456" t="s">
        <v>1273</v>
      </c>
      <c r="T271" s="442"/>
      <c r="U271" s="446"/>
    </row>
    <row r="272" spans="1:21" s="464" customFormat="1" ht="18" customHeight="1">
      <c r="A272" s="459" t="s">
        <v>249</v>
      </c>
      <c r="B272" s="460" t="s">
        <v>257</v>
      </c>
      <c r="C272" s="461">
        <f>SUBTOTAL(9,C273:C280)</f>
        <v>1435</v>
      </c>
      <c r="D272" s="461">
        <f t="shared" ref="D272:P272" si="166">SUBTOTAL(9,D273:D280)</f>
        <v>1435</v>
      </c>
      <c r="E272" s="461">
        <f t="shared" si="166"/>
        <v>0</v>
      </c>
      <c r="F272" s="461">
        <f t="shared" si="166"/>
        <v>0</v>
      </c>
      <c r="G272" s="461">
        <f t="shared" si="166"/>
        <v>0</v>
      </c>
      <c r="H272" s="461">
        <f t="shared" si="166"/>
        <v>231</v>
      </c>
      <c r="I272" s="461">
        <f t="shared" si="166"/>
        <v>231</v>
      </c>
      <c r="J272" s="461">
        <f t="shared" si="166"/>
        <v>0</v>
      </c>
      <c r="K272" s="461">
        <f t="shared" si="166"/>
        <v>39</v>
      </c>
      <c r="L272" s="461">
        <f t="shared" si="166"/>
        <v>39</v>
      </c>
      <c r="M272" s="461">
        <f t="shared" si="166"/>
        <v>0</v>
      </c>
      <c r="N272" s="461">
        <f t="shared" si="166"/>
        <v>0</v>
      </c>
      <c r="O272" s="461">
        <f t="shared" si="166"/>
        <v>0</v>
      </c>
      <c r="P272" s="461">
        <f t="shared" si="166"/>
        <v>0</v>
      </c>
      <c r="Q272" s="462"/>
      <c r="R272" s="440" t="s">
        <v>894</v>
      </c>
      <c r="S272" s="441" t="s">
        <v>895</v>
      </c>
      <c r="T272" s="442"/>
      <c r="U272" s="463"/>
    </row>
    <row r="273" spans="1:29" s="447" customFormat="1" ht="18" customHeight="1">
      <c r="A273" s="452" t="s">
        <v>942</v>
      </c>
      <c r="B273" s="453" t="s">
        <v>38</v>
      </c>
      <c r="C273" s="454">
        <f t="shared" ref="C273:C280" si="167">SUM(D273:E273)</f>
        <v>36</v>
      </c>
      <c r="D273" s="454">
        <v>36</v>
      </c>
      <c r="E273" s="454"/>
      <c r="F273" s="454">
        <f t="shared" ref="F273:F280" si="168">SUM(G273:G273)</f>
        <v>0</v>
      </c>
      <c r="G273" s="454"/>
      <c r="H273" s="454">
        <f t="shared" ref="H273:H280" si="169">SUM(I273:J273)</f>
        <v>0</v>
      </c>
      <c r="I273" s="454"/>
      <c r="J273" s="454"/>
      <c r="K273" s="454">
        <f t="shared" ref="K273:K280" si="170">SUM(L273:M273)</f>
        <v>0</v>
      </c>
      <c r="L273" s="454"/>
      <c r="M273" s="454"/>
      <c r="N273" s="454">
        <f t="shared" ref="N273:N280" si="171">SUM(O273:P273)</f>
        <v>0</v>
      </c>
      <c r="O273" s="454"/>
      <c r="P273" s="454"/>
      <c r="Q273" s="455"/>
      <c r="R273" s="440" t="s">
        <v>894</v>
      </c>
      <c r="S273" s="456" t="s">
        <v>1237</v>
      </c>
      <c r="T273" s="442"/>
      <c r="U273" s="446"/>
    </row>
    <row r="274" spans="1:29" s="447" customFormat="1" ht="18" customHeight="1">
      <c r="A274" s="452" t="s">
        <v>942</v>
      </c>
      <c r="B274" s="453" t="s">
        <v>68</v>
      </c>
      <c r="C274" s="454">
        <f t="shared" si="167"/>
        <v>124</v>
      </c>
      <c r="D274" s="454">
        <v>124</v>
      </c>
      <c r="E274" s="454"/>
      <c r="F274" s="454">
        <f t="shared" si="168"/>
        <v>0</v>
      </c>
      <c r="G274" s="454"/>
      <c r="H274" s="454">
        <f t="shared" si="169"/>
        <v>0</v>
      </c>
      <c r="I274" s="454"/>
      <c r="J274" s="454"/>
      <c r="K274" s="454">
        <f t="shared" si="170"/>
        <v>0</v>
      </c>
      <c r="L274" s="454"/>
      <c r="M274" s="454"/>
      <c r="N274" s="454">
        <f t="shared" si="171"/>
        <v>0</v>
      </c>
      <c r="O274" s="454"/>
      <c r="P274" s="454"/>
      <c r="Q274" s="455"/>
      <c r="R274" s="440" t="s">
        <v>894</v>
      </c>
      <c r="S274" s="456" t="s">
        <v>1238</v>
      </c>
      <c r="T274" s="442"/>
      <c r="U274" s="446"/>
    </row>
    <row r="275" spans="1:29" s="447" customFormat="1" ht="18" customHeight="1">
      <c r="A275" s="452" t="s">
        <v>942</v>
      </c>
      <c r="B275" s="453" t="s">
        <v>77</v>
      </c>
      <c r="C275" s="454">
        <f t="shared" si="167"/>
        <v>44</v>
      </c>
      <c r="D275" s="454">
        <v>44</v>
      </c>
      <c r="E275" s="454"/>
      <c r="F275" s="454">
        <f t="shared" si="168"/>
        <v>0</v>
      </c>
      <c r="G275" s="454"/>
      <c r="H275" s="454">
        <f t="shared" si="169"/>
        <v>13</v>
      </c>
      <c r="I275" s="454">
        <v>13</v>
      </c>
      <c r="J275" s="454"/>
      <c r="K275" s="454">
        <f t="shared" si="170"/>
        <v>0</v>
      </c>
      <c r="L275" s="454"/>
      <c r="M275" s="454"/>
      <c r="N275" s="454">
        <f t="shared" si="171"/>
        <v>0</v>
      </c>
      <c r="O275" s="454"/>
      <c r="P275" s="454"/>
      <c r="Q275" s="455"/>
      <c r="R275" s="440" t="s">
        <v>894</v>
      </c>
      <c r="S275" s="456" t="s">
        <v>1239</v>
      </c>
      <c r="T275" s="442"/>
      <c r="U275" s="446"/>
    </row>
    <row r="276" spans="1:29" s="447" customFormat="1" ht="18" customHeight="1">
      <c r="A276" s="452" t="s">
        <v>942</v>
      </c>
      <c r="B276" s="453" t="s">
        <v>152</v>
      </c>
      <c r="C276" s="454">
        <f t="shared" si="167"/>
        <v>129</v>
      </c>
      <c r="D276" s="454">
        <v>129</v>
      </c>
      <c r="E276" s="454"/>
      <c r="F276" s="454">
        <f t="shared" si="168"/>
        <v>0</v>
      </c>
      <c r="G276" s="454"/>
      <c r="H276" s="454">
        <f t="shared" si="169"/>
        <v>38</v>
      </c>
      <c r="I276" s="454">
        <v>38</v>
      </c>
      <c r="J276" s="454"/>
      <c r="K276" s="454">
        <f t="shared" si="170"/>
        <v>0</v>
      </c>
      <c r="L276" s="454"/>
      <c r="M276" s="454"/>
      <c r="N276" s="454">
        <f t="shared" si="171"/>
        <v>0</v>
      </c>
      <c r="O276" s="454"/>
      <c r="P276" s="454"/>
      <c r="Q276" s="455"/>
      <c r="R276" s="440" t="s">
        <v>894</v>
      </c>
      <c r="S276" s="456" t="s">
        <v>898</v>
      </c>
      <c r="T276" s="442"/>
      <c r="U276" s="446"/>
    </row>
    <row r="277" spans="1:29" s="447" customFormat="1" ht="18" customHeight="1">
      <c r="A277" s="452" t="s">
        <v>942</v>
      </c>
      <c r="B277" s="453" t="s">
        <v>204</v>
      </c>
      <c r="C277" s="454">
        <f t="shared" si="167"/>
        <v>289</v>
      </c>
      <c r="D277" s="454">
        <v>289</v>
      </c>
      <c r="E277" s="454"/>
      <c r="F277" s="454">
        <f t="shared" si="168"/>
        <v>0</v>
      </c>
      <c r="G277" s="454"/>
      <c r="H277" s="454">
        <f t="shared" si="169"/>
        <v>64</v>
      </c>
      <c r="I277" s="454">
        <v>64</v>
      </c>
      <c r="J277" s="454"/>
      <c r="K277" s="454">
        <f t="shared" si="170"/>
        <v>0</v>
      </c>
      <c r="L277" s="454"/>
      <c r="M277" s="454"/>
      <c r="N277" s="454">
        <f t="shared" si="171"/>
        <v>0</v>
      </c>
      <c r="O277" s="454"/>
      <c r="P277" s="454"/>
      <c r="Q277" s="455"/>
      <c r="R277" s="440" t="s">
        <v>894</v>
      </c>
      <c r="S277" s="456" t="s">
        <v>899</v>
      </c>
      <c r="T277" s="442"/>
      <c r="U277" s="446"/>
    </row>
    <row r="278" spans="1:29" s="447" customFormat="1" ht="18" customHeight="1">
      <c r="A278" s="452" t="s">
        <v>942</v>
      </c>
      <c r="B278" s="453" t="s">
        <v>217</v>
      </c>
      <c r="C278" s="454">
        <f t="shared" si="167"/>
        <v>400</v>
      </c>
      <c r="D278" s="454">
        <v>400</v>
      </c>
      <c r="E278" s="454"/>
      <c r="F278" s="454">
        <f t="shared" si="168"/>
        <v>0</v>
      </c>
      <c r="G278" s="454"/>
      <c r="H278" s="454">
        <f t="shared" si="169"/>
        <v>116</v>
      </c>
      <c r="I278" s="454">
        <v>116</v>
      </c>
      <c r="J278" s="454"/>
      <c r="K278" s="454">
        <f t="shared" si="170"/>
        <v>39</v>
      </c>
      <c r="L278" s="454">
        <v>39</v>
      </c>
      <c r="M278" s="454"/>
      <c r="N278" s="454">
        <f t="shared" si="171"/>
        <v>0</v>
      </c>
      <c r="O278" s="454"/>
      <c r="P278" s="454"/>
      <c r="Q278" s="455"/>
      <c r="R278" s="440" t="s">
        <v>894</v>
      </c>
      <c r="S278" s="456" t="s">
        <v>900</v>
      </c>
      <c r="T278" s="442"/>
      <c r="U278" s="446"/>
    </row>
    <row r="279" spans="1:29" s="447" customFormat="1" ht="18" customHeight="1">
      <c r="A279" s="452" t="s">
        <v>942</v>
      </c>
      <c r="B279" s="453" t="s">
        <v>247</v>
      </c>
      <c r="C279" s="454">
        <f t="shared" si="167"/>
        <v>173</v>
      </c>
      <c r="D279" s="454">
        <v>173</v>
      </c>
      <c r="E279" s="454"/>
      <c r="F279" s="454">
        <f t="shared" si="168"/>
        <v>0</v>
      </c>
      <c r="G279" s="454"/>
      <c r="H279" s="454">
        <f t="shared" si="169"/>
        <v>0</v>
      </c>
      <c r="I279" s="454"/>
      <c r="J279" s="454"/>
      <c r="K279" s="454">
        <f t="shared" si="170"/>
        <v>0</v>
      </c>
      <c r="L279" s="454"/>
      <c r="M279" s="454"/>
      <c r="N279" s="454">
        <f t="shared" si="171"/>
        <v>0</v>
      </c>
      <c r="O279" s="454"/>
      <c r="P279" s="454"/>
      <c r="Q279" s="455"/>
      <c r="R279" s="440" t="s">
        <v>894</v>
      </c>
      <c r="S279" s="456" t="s">
        <v>901</v>
      </c>
      <c r="T279" s="442"/>
      <c r="U279" s="446"/>
    </row>
    <row r="280" spans="1:29" s="447" customFormat="1" ht="18" customHeight="1">
      <c r="A280" s="452" t="s">
        <v>942</v>
      </c>
      <c r="B280" s="453" t="s">
        <v>258</v>
      </c>
      <c r="C280" s="454">
        <f t="shared" si="167"/>
        <v>240</v>
      </c>
      <c r="D280" s="454">
        <v>240</v>
      </c>
      <c r="E280" s="454"/>
      <c r="F280" s="454">
        <f t="shared" si="168"/>
        <v>0</v>
      </c>
      <c r="G280" s="454"/>
      <c r="H280" s="454">
        <f t="shared" si="169"/>
        <v>0</v>
      </c>
      <c r="I280" s="454"/>
      <c r="J280" s="454"/>
      <c r="K280" s="454">
        <f t="shared" si="170"/>
        <v>0</v>
      </c>
      <c r="L280" s="454"/>
      <c r="M280" s="454"/>
      <c r="N280" s="454">
        <f t="shared" si="171"/>
        <v>0</v>
      </c>
      <c r="O280" s="454"/>
      <c r="P280" s="454"/>
      <c r="Q280" s="455"/>
      <c r="R280" s="440" t="s">
        <v>894</v>
      </c>
      <c r="S280" s="456" t="s">
        <v>902</v>
      </c>
      <c r="T280" s="442"/>
      <c r="U280" s="446"/>
    </row>
    <row r="281" spans="1:29" s="470" customFormat="1" ht="36" customHeight="1">
      <c r="A281" s="439" t="s">
        <v>20</v>
      </c>
      <c r="B281" s="430" t="s">
        <v>22</v>
      </c>
      <c r="C281" s="438">
        <f t="shared" ref="C281:P281" si="172">C282+C296+C305+C324+C359+C364+C380</f>
        <v>207386</v>
      </c>
      <c r="D281" s="438">
        <f t="shared" si="172"/>
        <v>207386</v>
      </c>
      <c r="E281" s="438">
        <f t="shared" si="172"/>
        <v>0</v>
      </c>
      <c r="F281" s="438">
        <f t="shared" si="172"/>
        <v>0</v>
      </c>
      <c r="G281" s="438">
        <f t="shared" si="172"/>
        <v>0</v>
      </c>
      <c r="H281" s="438">
        <f t="shared" si="172"/>
        <v>57370.571799999998</v>
      </c>
      <c r="I281" s="438">
        <f t="shared" si="172"/>
        <v>57370.571799999998</v>
      </c>
      <c r="J281" s="438">
        <f t="shared" si="172"/>
        <v>0</v>
      </c>
      <c r="K281" s="438">
        <f t="shared" si="172"/>
        <v>1186</v>
      </c>
      <c r="L281" s="438">
        <f t="shared" si="172"/>
        <v>1186</v>
      </c>
      <c r="M281" s="438">
        <f t="shared" si="172"/>
        <v>0</v>
      </c>
      <c r="N281" s="438">
        <f t="shared" si="172"/>
        <v>418</v>
      </c>
      <c r="O281" s="438">
        <f t="shared" si="172"/>
        <v>418</v>
      </c>
      <c r="P281" s="438">
        <f t="shared" si="172"/>
        <v>0</v>
      </c>
      <c r="Q281" s="439"/>
      <c r="R281" s="468" t="s">
        <v>893</v>
      </c>
      <c r="S281" s="441" t="s">
        <v>895</v>
      </c>
      <c r="T281" s="469"/>
      <c r="U281" s="446"/>
    </row>
    <row r="282" spans="1:29" s="470" customFormat="1" ht="38.25">
      <c r="A282" s="439" t="s">
        <v>37</v>
      </c>
      <c r="B282" s="430" t="s">
        <v>1300</v>
      </c>
      <c r="C282" s="438">
        <f t="shared" ref="C282:P282" si="173">C283+C293</f>
        <v>24747</v>
      </c>
      <c r="D282" s="438">
        <f t="shared" si="173"/>
        <v>24747</v>
      </c>
      <c r="E282" s="438">
        <f t="shared" si="173"/>
        <v>0</v>
      </c>
      <c r="F282" s="438">
        <f t="shared" si="173"/>
        <v>0</v>
      </c>
      <c r="G282" s="438">
        <f t="shared" si="173"/>
        <v>0</v>
      </c>
      <c r="H282" s="438">
        <f t="shared" si="173"/>
        <v>4516</v>
      </c>
      <c r="I282" s="438">
        <f t="shared" si="173"/>
        <v>4516</v>
      </c>
      <c r="J282" s="438">
        <f t="shared" si="173"/>
        <v>0</v>
      </c>
      <c r="K282" s="438">
        <f t="shared" si="173"/>
        <v>0</v>
      </c>
      <c r="L282" s="438">
        <f t="shared" si="173"/>
        <v>0</v>
      </c>
      <c r="M282" s="438">
        <f t="shared" si="173"/>
        <v>0</v>
      </c>
      <c r="N282" s="438">
        <f t="shared" si="173"/>
        <v>0</v>
      </c>
      <c r="O282" s="438">
        <f t="shared" si="173"/>
        <v>0</v>
      </c>
      <c r="P282" s="438">
        <f t="shared" si="173"/>
        <v>0</v>
      </c>
      <c r="Q282" s="439"/>
      <c r="R282" s="468" t="s">
        <v>893</v>
      </c>
      <c r="S282" s="441" t="s">
        <v>895</v>
      </c>
      <c r="T282" s="469"/>
      <c r="U282" s="446"/>
    </row>
    <row r="283" spans="1:29" s="472" customFormat="1" ht="39.75" customHeight="1">
      <c r="A283" s="448">
        <v>1</v>
      </c>
      <c r="B283" s="449" t="s">
        <v>1301</v>
      </c>
      <c r="C283" s="450">
        <f>SUBTOTAL(9,C284:C292)</f>
        <v>17677</v>
      </c>
      <c r="D283" s="450">
        <f t="shared" ref="D283:P283" si="174">SUBTOTAL(9,D284:D292)</f>
        <v>17677</v>
      </c>
      <c r="E283" s="450">
        <f t="shared" si="174"/>
        <v>0</v>
      </c>
      <c r="F283" s="450">
        <f t="shared" si="174"/>
        <v>0</v>
      </c>
      <c r="G283" s="450">
        <f t="shared" si="174"/>
        <v>0</v>
      </c>
      <c r="H283" s="450">
        <f t="shared" si="174"/>
        <v>342</v>
      </c>
      <c r="I283" s="450">
        <f t="shared" si="174"/>
        <v>342</v>
      </c>
      <c r="J283" s="450">
        <f t="shared" si="174"/>
        <v>0</v>
      </c>
      <c r="K283" s="450">
        <f t="shared" si="174"/>
        <v>0</v>
      </c>
      <c r="L283" s="450">
        <f t="shared" si="174"/>
        <v>0</v>
      </c>
      <c r="M283" s="450">
        <f t="shared" si="174"/>
        <v>0</v>
      </c>
      <c r="N283" s="450">
        <f t="shared" si="174"/>
        <v>0</v>
      </c>
      <c r="O283" s="450">
        <f t="shared" si="174"/>
        <v>0</v>
      </c>
      <c r="P283" s="450">
        <f t="shared" si="174"/>
        <v>0</v>
      </c>
      <c r="Q283" s="451"/>
      <c r="R283" s="468" t="s">
        <v>893</v>
      </c>
      <c r="S283" s="441" t="s">
        <v>895</v>
      </c>
      <c r="T283" s="469"/>
      <c r="U283" s="471"/>
    </row>
    <row r="284" spans="1:29" s="470" customFormat="1" ht="18" customHeight="1">
      <c r="A284" s="452" t="s">
        <v>942</v>
      </c>
      <c r="B284" s="453" t="s">
        <v>38</v>
      </c>
      <c r="C284" s="454">
        <f t="shared" ref="C284:C291" si="175">SUM(D284:E284)</f>
        <v>0</v>
      </c>
      <c r="D284" s="454"/>
      <c r="E284" s="454"/>
      <c r="F284" s="454">
        <f t="shared" ref="F284:F291" si="176">SUM(G284:G284)</f>
        <v>0</v>
      </c>
      <c r="G284" s="454"/>
      <c r="H284" s="454">
        <f t="shared" ref="H284:H292" si="177">SUM(I284:J284)</f>
        <v>0</v>
      </c>
      <c r="I284" s="454"/>
      <c r="J284" s="454"/>
      <c r="K284" s="454">
        <f t="shared" ref="K284:K291" si="178">SUM(L284:M284)</f>
        <v>0</v>
      </c>
      <c r="L284" s="454"/>
      <c r="M284" s="454"/>
      <c r="N284" s="454">
        <f t="shared" ref="N284:N291" si="179">SUM(O284:P284)</f>
        <v>0</v>
      </c>
      <c r="O284" s="454"/>
      <c r="P284" s="454"/>
      <c r="Q284" s="455"/>
      <c r="R284" s="468" t="s">
        <v>893</v>
      </c>
      <c r="S284" s="456" t="s">
        <v>1237</v>
      </c>
      <c r="T284" s="469"/>
      <c r="U284" s="446"/>
    </row>
    <row r="285" spans="1:29" s="470" customFormat="1" ht="18" customHeight="1">
      <c r="A285" s="452" t="s">
        <v>942</v>
      </c>
      <c r="B285" s="453" t="s">
        <v>68</v>
      </c>
      <c r="C285" s="454">
        <f t="shared" si="175"/>
        <v>0</v>
      </c>
      <c r="D285" s="454"/>
      <c r="E285" s="454"/>
      <c r="F285" s="454">
        <f t="shared" si="176"/>
        <v>0</v>
      </c>
      <c r="G285" s="454"/>
      <c r="H285" s="454">
        <f t="shared" si="177"/>
        <v>0</v>
      </c>
      <c r="I285" s="454"/>
      <c r="J285" s="454"/>
      <c r="K285" s="454">
        <f t="shared" si="178"/>
        <v>0</v>
      </c>
      <c r="L285" s="454"/>
      <c r="M285" s="454"/>
      <c r="N285" s="454">
        <f t="shared" si="179"/>
        <v>0</v>
      </c>
      <c r="O285" s="454"/>
      <c r="P285" s="454"/>
      <c r="Q285" s="455"/>
      <c r="R285" s="468" t="s">
        <v>893</v>
      </c>
      <c r="S285" s="456" t="s">
        <v>1238</v>
      </c>
      <c r="T285" s="469"/>
      <c r="U285" s="446"/>
      <c r="X285" s="683">
        <f>+D285+D298+D308+D317+D330+D340+D352+D373+D386+D403</f>
        <v>8780</v>
      </c>
      <c r="Z285" s="683">
        <f t="shared" ref="Z285:AA285" si="180">+F285+F298+F308+F317+F330+F340+F352+F373+F386+F403</f>
        <v>0</v>
      </c>
      <c r="AA285" s="683">
        <f t="shared" si="180"/>
        <v>0</v>
      </c>
      <c r="AC285" s="683">
        <f>+I285+I298+I308+I317+I330+I340+I352+I373+I386+I403</f>
        <v>820</v>
      </c>
    </row>
    <row r="286" spans="1:29" s="470" customFormat="1" ht="18" customHeight="1">
      <c r="A286" s="452" t="s">
        <v>942</v>
      </c>
      <c r="B286" s="453" t="s">
        <v>77</v>
      </c>
      <c r="C286" s="454">
        <f t="shared" si="175"/>
        <v>0</v>
      </c>
      <c r="D286" s="454"/>
      <c r="E286" s="454"/>
      <c r="F286" s="454">
        <f t="shared" si="176"/>
        <v>0</v>
      </c>
      <c r="G286" s="454"/>
      <c r="H286" s="454">
        <f t="shared" si="177"/>
        <v>0</v>
      </c>
      <c r="I286" s="454"/>
      <c r="J286" s="454"/>
      <c r="K286" s="454">
        <f t="shared" si="178"/>
        <v>0</v>
      </c>
      <c r="L286" s="454"/>
      <c r="M286" s="454"/>
      <c r="N286" s="454">
        <f t="shared" si="179"/>
        <v>0</v>
      </c>
      <c r="O286" s="454"/>
      <c r="P286" s="454"/>
      <c r="Q286" s="455"/>
      <c r="R286" s="468" t="s">
        <v>893</v>
      </c>
      <c r="S286" s="456" t="s">
        <v>1239</v>
      </c>
      <c r="T286" s="469"/>
      <c r="U286" s="446"/>
    </row>
    <row r="287" spans="1:29" s="470" customFormat="1" ht="18" customHeight="1">
      <c r="A287" s="452" t="s">
        <v>942</v>
      </c>
      <c r="B287" s="453" t="s">
        <v>152</v>
      </c>
      <c r="C287" s="454">
        <f t="shared" si="175"/>
        <v>0</v>
      </c>
      <c r="D287" s="454"/>
      <c r="E287" s="454"/>
      <c r="F287" s="454">
        <f t="shared" si="176"/>
        <v>0</v>
      </c>
      <c r="G287" s="454"/>
      <c r="H287" s="454">
        <f t="shared" si="177"/>
        <v>0</v>
      </c>
      <c r="I287" s="454">
        <v>0</v>
      </c>
      <c r="J287" s="454"/>
      <c r="K287" s="454">
        <f t="shared" si="178"/>
        <v>0</v>
      </c>
      <c r="L287" s="454"/>
      <c r="M287" s="454"/>
      <c r="N287" s="454">
        <f t="shared" si="179"/>
        <v>0</v>
      </c>
      <c r="O287" s="454"/>
      <c r="P287" s="454"/>
      <c r="Q287" s="455"/>
      <c r="R287" s="468" t="s">
        <v>893</v>
      </c>
      <c r="S287" s="456" t="s">
        <v>898</v>
      </c>
      <c r="T287" s="469"/>
      <c r="U287" s="446"/>
    </row>
    <row r="288" spans="1:29" s="470" customFormat="1" ht="18" customHeight="1">
      <c r="A288" s="452" t="s">
        <v>942</v>
      </c>
      <c r="B288" s="453" t="s">
        <v>204</v>
      </c>
      <c r="C288" s="454">
        <f t="shared" si="175"/>
        <v>4550</v>
      </c>
      <c r="D288" s="454">
        <v>4550</v>
      </c>
      <c r="E288" s="454"/>
      <c r="F288" s="454">
        <f t="shared" si="176"/>
        <v>0</v>
      </c>
      <c r="G288" s="454"/>
      <c r="H288" s="454">
        <f t="shared" si="177"/>
        <v>0</v>
      </c>
      <c r="I288" s="454"/>
      <c r="J288" s="454"/>
      <c r="K288" s="454">
        <f t="shared" si="178"/>
        <v>0</v>
      </c>
      <c r="L288" s="454"/>
      <c r="M288" s="454"/>
      <c r="N288" s="454">
        <f t="shared" si="179"/>
        <v>0</v>
      </c>
      <c r="O288" s="454"/>
      <c r="P288" s="454"/>
      <c r="Q288" s="455"/>
      <c r="R288" s="468" t="s">
        <v>893</v>
      </c>
      <c r="S288" s="456" t="s">
        <v>899</v>
      </c>
      <c r="T288" s="469"/>
      <c r="U288" s="446"/>
    </row>
    <row r="289" spans="1:21" s="470" customFormat="1" ht="18" customHeight="1">
      <c r="A289" s="452" t="s">
        <v>942</v>
      </c>
      <c r="B289" s="453" t="s">
        <v>217</v>
      </c>
      <c r="C289" s="454">
        <f t="shared" si="175"/>
        <v>4655</v>
      </c>
      <c r="D289" s="454">
        <v>4655</v>
      </c>
      <c r="E289" s="454"/>
      <c r="F289" s="454">
        <f t="shared" si="176"/>
        <v>0</v>
      </c>
      <c r="G289" s="454"/>
      <c r="H289" s="454">
        <f t="shared" si="177"/>
        <v>63</v>
      </c>
      <c r="I289" s="454">
        <v>63</v>
      </c>
      <c r="J289" s="454"/>
      <c r="K289" s="454">
        <f t="shared" si="178"/>
        <v>0</v>
      </c>
      <c r="L289" s="454"/>
      <c r="M289" s="454"/>
      <c r="N289" s="454">
        <f t="shared" si="179"/>
        <v>0</v>
      </c>
      <c r="O289" s="454"/>
      <c r="P289" s="454"/>
      <c r="Q289" s="455"/>
      <c r="R289" s="468" t="s">
        <v>893</v>
      </c>
      <c r="S289" s="456" t="s">
        <v>900</v>
      </c>
      <c r="T289" s="469"/>
      <c r="U289" s="446"/>
    </row>
    <row r="290" spans="1:21" s="470" customFormat="1" ht="18" customHeight="1">
      <c r="A290" s="452" t="s">
        <v>942</v>
      </c>
      <c r="B290" s="453" t="s">
        <v>247</v>
      </c>
      <c r="C290" s="454">
        <f t="shared" si="175"/>
        <v>4079</v>
      </c>
      <c r="D290" s="454">
        <v>4079</v>
      </c>
      <c r="E290" s="454"/>
      <c r="F290" s="454">
        <f t="shared" si="176"/>
        <v>0</v>
      </c>
      <c r="G290" s="454"/>
      <c r="H290" s="454">
        <f t="shared" si="177"/>
        <v>154</v>
      </c>
      <c r="I290" s="454">
        <v>154</v>
      </c>
      <c r="J290" s="454"/>
      <c r="K290" s="454">
        <f t="shared" si="178"/>
        <v>0</v>
      </c>
      <c r="L290" s="454"/>
      <c r="M290" s="454"/>
      <c r="N290" s="454">
        <f t="shared" si="179"/>
        <v>0</v>
      </c>
      <c r="O290" s="454"/>
      <c r="P290" s="454"/>
      <c r="Q290" s="455"/>
      <c r="R290" s="468" t="s">
        <v>893</v>
      </c>
      <c r="S290" s="456" t="s">
        <v>901</v>
      </c>
      <c r="T290" s="469"/>
      <c r="U290" s="446"/>
    </row>
    <row r="291" spans="1:21" s="470" customFormat="1" ht="18" customHeight="1">
      <c r="A291" s="452" t="s">
        <v>942</v>
      </c>
      <c r="B291" s="453" t="s">
        <v>258</v>
      </c>
      <c r="C291" s="454">
        <f t="shared" si="175"/>
        <v>4393</v>
      </c>
      <c r="D291" s="454">
        <v>4393</v>
      </c>
      <c r="E291" s="454"/>
      <c r="F291" s="454">
        <f t="shared" si="176"/>
        <v>0</v>
      </c>
      <c r="G291" s="454"/>
      <c r="H291" s="454">
        <f t="shared" si="177"/>
        <v>0</v>
      </c>
      <c r="I291" s="454"/>
      <c r="J291" s="454"/>
      <c r="K291" s="454">
        <f t="shared" si="178"/>
        <v>0</v>
      </c>
      <c r="L291" s="454"/>
      <c r="M291" s="454"/>
      <c r="N291" s="454">
        <f t="shared" si="179"/>
        <v>0</v>
      </c>
      <c r="O291" s="454"/>
      <c r="P291" s="454"/>
      <c r="Q291" s="455"/>
      <c r="R291" s="468" t="s">
        <v>893</v>
      </c>
      <c r="S291" s="456" t="s">
        <v>902</v>
      </c>
      <c r="T291" s="469"/>
      <c r="U291" s="446"/>
    </row>
    <row r="292" spans="1:21" s="474" customFormat="1" ht="18" customHeight="1">
      <c r="A292" s="459" t="s">
        <v>249</v>
      </c>
      <c r="B292" s="460" t="s">
        <v>1243</v>
      </c>
      <c r="C292" s="461"/>
      <c r="D292" s="461"/>
      <c r="E292" s="461"/>
      <c r="F292" s="461"/>
      <c r="G292" s="461"/>
      <c r="H292" s="461">
        <f t="shared" si="177"/>
        <v>125</v>
      </c>
      <c r="I292" s="461">
        <v>125</v>
      </c>
      <c r="J292" s="461"/>
      <c r="K292" s="461"/>
      <c r="L292" s="461"/>
      <c r="M292" s="461"/>
      <c r="N292" s="461"/>
      <c r="O292" s="461"/>
      <c r="P292" s="461"/>
      <c r="Q292" s="462"/>
      <c r="R292" s="468" t="s">
        <v>893</v>
      </c>
      <c r="S292" s="456" t="s">
        <v>1244</v>
      </c>
      <c r="T292" s="469"/>
      <c r="U292" s="473"/>
    </row>
    <row r="293" spans="1:21" s="472" customFormat="1" ht="38.25">
      <c r="A293" s="448">
        <v>2</v>
      </c>
      <c r="B293" s="449" t="s">
        <v>623</v>
      </c>
      <c r="C293" s="450">
        <f>SUBTOTAL(9,C294:C295)</f>
        <v>7070</v>
      </c>
      <c r="D293" s="450">
        <f t="shared" ref="D293:P293" si="181">SUBTOTAL(9,D294:D295)</f>
        <v>7070</v>
      </c>
      <c r="E293" s="450">
        <f t="shared" si="181"/>
        <v>0</v>
      </c>
      <c r="F293" s="450">
        <f t="shared" si="181"/>
        <v>0</v>
      </c>
      <c r="G293" s="450">
        <f t="shared" si="181"/>
        <v>0</v>
      </c>
      <c r="H293" s="450">
        <f t="shared" si="181"/>
        <v>4174</v>
      </c>
      <c r="I293" s="450">
        <f t="shared" si="181"/>
        <v>4174</v>
      </c>
      <c r="J293" s="450">
        <f t="shared" si="181"/>
        <v>0</v>
      </c>
      <c r="K293" s="450">
        <f t="shared" si="181"/>
        <v>0</v>
      </c>
      <c r="L293" s="450">
        <f t="shared" si="181"/>
        <v>0</v>
      </c>
      <c r="M293" s="450">
        <f t="shared" si="181"/>
        <v>0</v>
      </c>
      <c r="N293" s="450">
        <f t="shared" si="181"/>
        <v>0</v>
      </c>
      <c r="O293" s="450">
        <f t="shared" si="181"/>
        <v>0</v>
      </c>
      <c r="P293" s="450">
        <f t="shared" si="181"/>
        <v>0</v>
      </c>
      <c r="Q293" s="451"/>
      <c r="R293" s="468" t="s">
        <v>893</v>
      </c>
      <c r="S293" s="441" t="s">
        <v>895</v>
      </c>
      <c r="T293" s="469"/>
      <c r="U293" s="471"/>
    </row>
    <row r="294" spans="1:21" s="470" customFormat="1" ht="18" customHeight="1">
      <c r="A294" s="452" t="s">
        <v>942</v>
      </c>
      <c r="B294" s="453" t="s">
        <v>204</v>
      </c>
      <c r="C294" s="454">
        <f>SUM(D294:E294)</f>
        <v>7070</v>
      </c>
      <c r="D294" s="454">
        <v>7070</v>
      </c>
      <c r="E294" s="454"/>
      <c r="F294" s="454">
        <f>SUM(G294:G294)</f>
        <v>0</v>
      </c>
      <c r="G294" s="454"/>
      <c r="H294" s="454">
        <f>SUM(I294:J294)</f>
        <v>0</v>
      </c>
      <c r="I294" s="454"/>
      <c r="J294" s="454"/>
      <c r="K294" s="454">
        <f>SUM(L294:M294)</f>
        <v>0</v>
      </c>
      <c r="L294" s="454"/>
      <c r="M294" s="454"/>
      <c r="N294" s="454">
        <f>SUM(O294:P294)</f>
        <v>0</v>
      </c>
      <c r="O294" s="454"/>
      <c r="P294" s="454"/>
      <c r="Q294" s="455"/>
      <c r="R294" s="468" t="s">
        <v>893</v>
      </c>
      <c r="S294" s="456" t="s">
        <v>899</v>
      </c>
      <c r="T294" s="469"/>
      <c r="U294" s="446"/>
    </row>
    <row r="295" spans="1:21" s="470" customFormat="1" ht="18" customHeight="1">
      <c r="A295" s="452" t="s">
        <v>942</v>
      </c>
      <c r="B295" s="453" t="s">
        <v>217</v>
      </c>
      <c r="C295" s="454"/>
      <c r="D295" s="454"/>
      <c r="E295" s="454"/>
      <c r="F295" s="454"/>
      <c r="G295" s="454"/>
      <c r="H295" s="454">
        <f>SUM(I295:J295)</f>
        <v>4174</v>
      </c>
      <c r="I295" s="454">
        <v>4174</v>
      </c>
      <c r="J295" s="454"/>
      <c r="K295" s="454"/>
      <c r="L295" s="454"/>
      <c r="M295" s="454"/>
      <c r="N295" s="454"/>
      <c r="O295" s="454"/>
      <c r="P295" s="454"/>
      <c r="Q295" s="455"/>
      <c r="R295" s="468" t="s">
        <v>893</v>
      </c>
      <c r="S295" s="456" t="s">
        <v>900</v>
      </c>
      <c r="T295" s="469"/>
      <c r="U295" s="446"/>
    </row>
    <row r="296" spans="1:21" s="470" customFormat="1" ht="25.5">
      <c r="A296" s="448" t="s">
        <v>41</v>
      </c>
      <c r="B296" s="449" t="s">
        <v>1302</v>
      </c>
      <c r="C296" s="450">
        <f>SUBTOTAL(9,C297:C304)</f>
        <v>51523</v>
      </c>
      <c r="D296" s="450">
        <f t="shared" ref="D296:P296" si="182">SUBTOTAL(9,D297:D304)</f>
        <v>51523</v>
      </c>
      <c r="E296" s="450">
        <f t="shared" si="182"/>
        <v>0</v>
      </c>
      <c r="F296" s="450">
        <f t="shared" si="182"/>
        <v>0</v>
      </c>
      <c r="G296" s="450">
        <f t="shared" si="182"/>
        <v>0</v>
      </c>
      <c r="H296" s="450">
        <f t="shared" si="182"/>
        <v>16303</v>
      </c>
      <c r="I296" s="450">
        <f t="shared" si="182"/>
        <v>16303</v>
      </c>
      <c r="J296" s="450">
        <f t="shared" si="182"/>
        <v>0</v>
      </c>
      <c r="K296" s="450">
        <f t="shared" si="182"/>
        <v>132</v>
      </c>
      <c r="L296" s="450">
        <f t="shared" si="182"/>
        <v>132</v>
      </c>
      <c r="M296" s="450">
        <f t="shared" si="182"/>
        <v>0</v>
      </c>
      <c r="N296" s="450">
        <f t="shared" si="182"/>
        <v>0</v>
      </c>
      <c r="O296" s="450">
        <f t="shared" si="182"/>
        <v>0</v>
      </c>
      <c r="P296" s="450">
        <f t="shared" si="182"/>
        <v>0</v>
      </c>
      <c r="Q296" s="451"/>
      <c r="R296" s="468" t="s">
        <v>893</v>
      </c>
      <c r="S296" s="441" t="s">
        <v>895</v>
      </c>
      <c r="T296" s="469"/>
      <c r="U296" s="446"/>
    </row>
    <row r="297" spans="1:21" s="470" customFormat="1" ht="18" customHeight="1">
      <c r="A297" s="452" t="s">
        <v>942</v>
      </c>
      <c r="B297" s="453" t="s">
        <v>38</v>
      </c>
      <c r="C297" s="454">
        <f t="shared" ref="C297:C304" si="183">SUM(D297:E297)</f>
        <v>450</v>
      </c>
      <c r="D297" s="454">
        <v>450</v>
      </c>
      <c r="E297" s="454"/>
      <c r="F297" s="454">
        <f t="shared" ref="F297:F304" si="184">SUM(G297:G297)</f>
        <v>0</v>
      </c>
      <c r="G297" s="454"/>
      <c r="H297" s="454">
        <f t="shared" ref="H297:H304" si="185">SUM(I297:J297)</f>
        <v>311</v>
      </c>
      <c r="I297" s="454">
        <v>311</v>
      </c>
      <c r="J297" s="454"/>
      <c r="K297" s="454">
        <f t="shared" ref="K297:K304" si="186">SUM(L297:M297)</f>
        <v>132</v>
      </c>
      <c r="L297" s="454">
        <v>132</v>
      </c>
      <c r="M297" s="454"/>
      <c r="N297" s="454">
        <f t="shared" ref="N297:N304" si="187">SUM(O297:P297)</f>
        <v>0</v>
      </c>
      <c r="O297" s="454"/>
      <c r="P297" s="454"/>
      <c r="Q297" s="451"/>
      <c r="R297" s="468" t="s">
        <v>893</v>
      </c>
      <c r="S297" s="456" t="s">
        <v>1237</v>
      </c>
      <c r="T297" s="469"/>
      <c r="U297" s="446"/>
    </row>
    <row r="298" spans="1:21" s="470" customFormat="1" ht="18" customHeight="1">
      <c r="A298" s="452" t="s">
        <v>942</v>
      </c>
      <c r="B298" s="453" t="s">
        <v>68</v>
      </c>
      <c r="C298" s="454">
        <f t="shared" si="183"/>
        <v>3979</v>
      </c>
      <c r="D298" s="454">
        <v>3979</v>
      </c>
      <c r="E298" s="454"/>
      <c r="F298" s="454">
        <f t="shared" si="184"/>
        <v>0</v>
      </c>
      <c r="G298" s="454"/>
      <c r="H298" s="454">
        <f t="shared" si="185"/>
        <v>0</v>
      </c>
      <c r="I298" s="454"/>
      <c r="J298" s="454"/>
      <c r="K298" s="454">
        <f t="shared" si="186"/>
        <v>0</v>
      </c>
      <c r="L298" s="454"/>
      <c r="M298" s="454"/>
      <c r="N298" s="454">
        <f t="shared" si="187"/>
        <v>0</v>
      </c>
      <c r="O298" s="454"/>
      <c r="P298" s="454"/>
      <c r="Q298" s="451"/>
      <c r="R298" s="468" t="s">
        <v>893</v>
      </c>
      <c r="S298" s="456" t="s">
        <v>1238</v>
      </c>
      <c r="T298" s="469"/>
      <c r="U298" s="446"/>
    </row>
    <row r="299" spans="1:21" s="470" customFormat="1" ht="18" customHeight="1">
      <c r="A299" s="452" t="s">
        <v>942</v>
      </c>
      <c r="B299" s="453" t="s">
        <v>77</v>
      </c>
      <c r="C299" s="454">
        <f t="shared" si="183"/>
        <v>4134</v>
      </c>
      <c r="D299" s="454">
        <v>4134</v>
      </c>
      <c r="E299" s="454"/>
      <c r="F299" s="454">
        <f t="shared" si="184"/>
        <v>0</v>
      </c>
      <c r="G299" s="454"/>
      <c r="H299" s="454">
        <f t="shared" si="185"/>
        <v>1641</v>
      </c>
      <c r="I299" s="454">
        <v>1641</v>
      </c>
      <c r="J299" s="454"/>
      <c r="K299" s="454">
        <f t="shared" si="186"/>
        <v>0</v>
      </c>
      <c r="L299" s="454"/>
      <c r="M299" s="454"/>
      <c r="N299" s="454">
        <f t="shared" si="187"/>
        <v>0</v>
      </c>
      <c r="O299" s="454"/>
      <c r="P299" s="454"/>
      <c r="Q299" s="451"/>
      <c r="R299" s="468" t="s">
        <v>893</v>
      </c>
      <c r="S299" s="456" t="s">
        <v>1239</v>
      </c>
      <c r="T299" s="469"/>
      <c r="U299" s="446"/>
    </row>
    <row r="300" spans="1:21" s="470" customFormat="1" ht="18" customHeight="1">
      <c r="A300" s="452" t="s">
        <v>942</v>
      </c>
      <c r="B300" s="453" t="s">
        <v>152</v>
      </c>
      <c r="C300" s="454">
        <f t="shared" si="183"/>
        <v>6134</v>
      </c>
      <c r="D300" s="454">
        <v>6134</v>
      </c>
      <c r="E300" s="454"/>
      <c r="F300" s="454">
        <f t="shared" si="184"/>
        <v>0</v>
      </c>
      <c r="G300" s="454"/>
      <c r="H300" s="454">
        <f t="shared" si="185"/>
        <v>2435</v>
      </c>
      <c r="I300" s="454">
        <v>2435</v>
      </c>
      <c r="J300" s="454"/>
      <c r="K300" s="454">
        <f t="shared" si="186"/>
        <v>0</v>
      </c>
      <c r="L300" s="454"/>
      <c r="M300" s="454"/>
      <c r="N300" s="454">
        <f t="shared" si="187"/>
        <v>0</v>
      </c>
      <c r="O300" s="454"/>
      <c r="P300" s="454"/>
      <c r="Q300" s="451"/>
      <c r="R300" s="468" t="s">
        <v>893</v>
      </c>
      <c r="S300" s="456" t="s">
        <v>898</v>
      </c>
      <c r="T300" s="469"/>
      <c r="U300" s="446"/>
    </row>
    <row r="301" spans="1:21" s="470" customFormat="1" ht="18" customHeight="1">
      <c r="A301" s="452" t="s">
        <v>942</v>
      </c>
      <c r="B301" s="453" t="s">
        <v>204</v>
      </c>
      <c r="C301" s="454">
        <f t="shared" si="183"/>
        <v>10515</v>
      </c>
      <c r="D301" s="454">
        <v>10515</v>
      </c>
      <c r="E301" s="454"/>
      <c r="F301" s="454">
        <f t="shared" si="184"/>
        <v>0</v>
      </c>
      <c r="G301" s="454"/>
      <c r="H301" s="454">
        <f t="shared" si="185"/>
        <v>4672</v>
      </c>
      <c r="I301" s="454">
        <v>4672</v>
      </c>
      <c r="J301" s="454"/>
      <c r="K301" s="454">
        <f t="shared" si="186"/>
        <v>0</v>
      </c>
      <c r="L301" s="454"/>
      <c r="M301" s="454"/>
      <c r="N301" s="454">
        <f t="shared" si="187"/>
        <v>0</v>
      </c>
      <c r="O301" s="454"/>
      <c r="P301" s="454"/>
      <c r="Q301" s="451"/>
      <c r="R301" s="468" t="s">
        <v>893</v>
      </c>
      <c r="S301" s="456" t="s">
        <v>899</v>
      </c>
      <c r="T301" s="469"/>
      <c r="U301" s="446"/>
    </row>
    <row r="302" spans="1:21" s="470" customFormat="1" ht="18" customHeight="1">
      <c r="A302" s="452" t="s">
        <v>942</v>
      </c>
      <c r="B302" s="453" t="s">
        <v>217</v>
      </c>
      <c r="C302" s="454">
        <f t="shared" si="183"/>
        <v>10515</v>
      </c>
      <c r="D302" s="454">
        <v>10515</v>
      </c>
      <c r="E302" s="454"/>
      <c r="F302" s="454">
        <f t="shared" si="184"/>
        <v>0</v>
      </c>
      <c r="G302" s="454"/>
      <c r="H302" s="454">
        <f t="shared" si="185"/>
        <v>496</v>
      </c>
      <c r="I302" s="454">
        <v>496</v>
      </c>
      <c r="J302" s="454"/>
      <c r="K302" s="454">
        <f t="shared" si="186"/>
        <v>0</v>
      </c>
      <c r="L302" s="454"/>
      <c r="M302" s="454"/>
      <c r="N302" s="454">
        <f t="shared" si="187"/>
        <v>0</v>
      </c>
      <c r="O302" s="454"/>
      <c r="P302" s="454"/>
      <c r="Q302" s="451"/>
      <c r="R302" s="468" t="s">
        <v>893</v>
      </c>
      <c r="S302" s="456" t="s">
        <v>900</v>
      </c>
      <c r="T302" s="469"/>
      <c r="U302" s="446"/>
    </row>
    <row r="303" spans="1:21" s="470" customFormat="1" ht="18" customHeight="1">
      <c r="A303" s="452" t="s">
        <v>942</v>
      </c>
      <c r="B303" s="453" t="s">
        <v>247</v>
      </c>
      <c r="C303" s="454">
        <f t="shared" si="183"/>
        <v>7168</v>
      </c>
      <c r="D303" s="454">
        <v>7168</v>
      </c>
      <c r="E303" s="454"/>
      <c r="F303" s="454">
        <f t="shared" si="184"/>
        <v>0</v>
      </c>
      <c r="G303" s="454"/>
      <c r="H303" s="454">
        <f t="shared" si="185"/>
        <v>2845</v>
      </c>
      <c r="I303" s="454">
        <v>2845</v>
      </c>
      <c r="J303" s="454"/>
      <c r="K303" s="454">
        <f t="shared" si="186"/>
        <v>0</v>
      </c>
      <c r="L303" s="454"/>
      <c r="M303" s="454"/>
      <c r="N303" s="454">
        <f t="shared" si="187"/>
        <v>0</v>
      </c>
      <c r="O303" s="454"/>
      <c r="P303" s="454"/>
      <c r="Q303" s="451"/>
      <c r="R303" s="468" t="s">
        <v>893</v>
      </c>
      <c r="S303" s="456" t="s">
        <v>901</v>
      </c>
      <c r="T303" s="469"/>
      <c r="U303" s="446"/>
    </row>
    <row r="304" spans="1:21" s="470" customFormat="1" ht="18" customHeight="1">
      <c r="A304" s="452" t="s">
        <v>942</v>
      </c>
      <c r="B304" s="453" t="s">
        <v>258</v>
      </c>
      <c r="C304" s="454">
        <f t="shared" si="183"/>
        <v>8628</v>
      </c>
      <c r="D304" s="454">
        <v>8628</v>
      </c>
      <c r="E304" s="454"/>
      <c r="F304" s="454">
        <f t="shared" si="184"/>
        <v>0</v>
      </c>
      <c r="G304" s="454"/>
      <c r="H304" s="454">
        <f t="shared" si="185"/>
        <v>3903</v>
      </c>
      <c r="I304" s="454">
        <v>3903</v>
      </c>
      <c r="J304" s="454"/>
      <c r="K304" s="454">
        <f t="shared" si="186"/>
        <v>0</v>
      </c>
      <c r="L304" s="454"/>
      <c r="M304" s="454"/>
      <c r="N304" s="454">
        <f t="shared" si="187"/>
        <v>0</v>
      </c>
      <c r="O304" s="454"/>
      <c r="P304" s="454"/>
      <c r="Q304" s="451"/>
      <c r="R304" s="468" t="s">
        <v>893</v>
      </c>
      <c r="S304" s="456" t="s">
        <v>902</v>
      </c>
      <c r="T304" s="469"/>
      <c r="U304" s="446"/>
    </row>
    <row r="305" spans="1:21" s="470" customFormat="1" ht="25.5">
      <c r="A305" s="448" t="s">
        <v>44</v>
      </c>
      <c r="B305" s="449" t="s">
        <v>1303</v>
      </c>
      <c r="C305" s="450">
        <f t="shared" ref="C305:P305" si="188">C306+C315</f>
        <v>30095</v>
      </c>
      <c r="D305" s="450">
        <f t="shared" si="188"/>
        <v>30095</v>
      </c>
      <c r="E305" s="450">
        <f t="shared" si="188"/>
        <v>0</v>
      </c>
      <c r="F305" s="450">
        <f>F306+F315</f>
        <v>0</v>
      </c>
      <c r="G305" s="450">
        <f>G306+G315</f>
        <v>0</v>
      </c>
      <c r="H305" s="450">
        <f t="shared" si="188"/>
        <v>8849</v>
      </c>
      <c r="I305" s="450">
        <f t="shared" si="188"/>
        <v>8849</v>
      </c>
      <c r="J305" s="450">
        <f t="shared" si="188"/>
        <v>0</v>
      </c>
      <c r="K305" s="450">
        <f t="shared" si="188"/>
        <v>0</v>
      </c>
      <c r="L305" s="450">
        <f t="shared" si="188"/>
        <v>0</v>
      </c>
      <c r="M305" s="450">
        <f t="shared" si="188"/>
        <v>0</v>
      </c>
      <c r="N305" s="450">
        <f t="shared" si="188"/>
        <v>0</v>
      </c>
      <c r="O305" s="450">
        <f t="shared" si="188"/>
        <v>0</v>
      </c>
      <c r="P305" s="450">
        <f t="shared" si="188"/>
        <v>0</v>
      </c>
      <c r="Q305" s="451"/>
      <c r="R305" s="468" t="s">
        <v>893</v>
      </c>
      <c r="S305" s="441" t="s">
        <v>895</v>
      </c>
      <c r="T305" s="469"/>
      <c r="U305" s="446"/>
    </row>
    <row r="306" spans="1:21" s="472" customFormat="1" ht="25.5">
      <c r="A306" s="448">
        <v>1</v>
      </c>
      <c r="B306" s="449" t="s">
        <v>1304</v>
      </c>
      <c r="C306" s="450">
        <f>SUBTOTAL(9,C307:C314)</f>
        <v>22724</v>
      </c>
      <c r="D306" s="450">
        <f t="shared" ref="D306:P306" si="189">SUBTOTAL(9,D307:D314)</f>
        <v>22724</v>
      </c>
      <c r="E306" s="450">
        <f t="shared" si="189"/>
        <v>0</v>
      </c>
      <c r="F306" s="450">
        <f t="shared" si="189"/>
        <v>0</v>
      </c>
      <c r="G306" s="450">
        <f t="shared" si="189"/>
        <v>0</v>
      </c>
      <c r="H306" s="450">
        <f t="shared" si="189"/>
        <v>8849</v>
      </c>
      <c r="I306" s="450">
        <f t="shared" si="189"/>
        <v>8849</v>
      </c>
      <c r="J306" s="450">
        <f t="shared" si="189"/>
        <v>0</v>
      </c>
      <c r="K306" s="450">
        <f t="shared" si="189"/>
        <v>0</v>
      </c>
      <c r="L306" s="450">
        <f t="shared" si="189"/>
        <v>0</v>
      </c>
      <c r="M306" s="450">
        <f t="shared" si="189"/>
        <v>0</v>
      </c>
      <c r="N306" s="450">
        <f t="shared" si="189"/>
        <v>0</v>
      </c>
      <c r="O306" s="450">
        <f t="shared" si="189"/>
        <v>0</v>
      </c>
      <c r="P306" s="450">
        <f t="shared" si="189"/>
        <v>0</v>
      </c>
      <c r="Q306" s="451"/>
      <c r="R306" s="468" t="s">
        <v>893</v>
      </c>
      <c r="S306" s="441" t="s">
        <v>895</v>
      </c>
      <c r="T306" s="469"/>
      <c r="U306" s="471"/>
    </row>
    <row r="307" spans="1:21" s="470" customFormat="1" ht="18" customHeight="1">
      <c r="A307" s="452" t="s">
        <v>942</v>
      </c>
      <c r="B307" s="453" t="s">
        <v>38</v>
      </c>
      <c r="C307" s="454">
        <f t="shared" ref="C307:C314" si="190">SUM(D307:E307)</f>
        <v>0</v>
      </c>
      <c r="D307" s="454"/>
      <c r="E307" s="454"/>
      <c r="F307" s="454">
        <f t="shared" ref="F307:F314" si="191">SUM(G307:G307)</f>
        <v>0</v>
      </c>
      <c r="G307" s="454"/>
      <c r="H307" s="454">
        <f t="shared" ref="H307:H314" si="192">SUM(I307:J307)</f>
        <v>0</v>
      </c>
      <c r="I307" s="454"/>
      <c r="J307" s="454"/>
      <c r="K307" s="454">
        <f t="shared" ref="K307:K314" si="193">SUM(L307:M307)</f>
        <v>0</v>
      </c>
      <c r="L307" s="454"/>
      <c r="M307" s="454"/>
      <c r="N307" s="454">
        <f t="shared" ref="N307:N314" si="194">SUM(O307:P307)</f>
        <v>0</v>
      </c>
      <c r="O307" s="454"/>
      <c r="P307" s="454"/>
      <c r="Q307" s="455"/>
      <c r="R307" s="468" t="s">
        <v>893</v>
      </c>
      <c r="S307" s="456" t="s">
        <v>1237</v>
      </c>
      <c r="T307" s="469"/>
      <c r="U307" s="446"/>
    </row>
    <row r="308" spans="1:21" s="470" customFormat="1" ht="18" customHeight="1">
      <c r="A308" s="452" t="s">
        <v>942</v>
      </c>
      <c r="B308" s="453" t="s">
        <v>68</v>
      </c>
      <c r="C308" s="454">
        <f t="shared" si="190"/>
        <v>1770</v>
      </c>
      <c r="D308" s="454">
        <v>1770</v>
      </c>
      <c r="E308" s="454"/>
      <c r="F308" s="454">
        <f t="shared" si="191"/>
        <v>0</v>
      </c>
      <c r="G308" s="454"/>
      <c r="H308" s="454">
        <f t="shared" si="192"/>
        <v>689</v>
      </c>
      <c r="I308" s="454">
        <v>689</v>
      </c>
      <c r="J308" s="454"/>
      <c r="K308" s="454">
        <f t="shared" si="193"/>
        <v>0</v>
      </c>
      <c r="L308" s="454"/>
      <c r="M308" s="454"/>
      <c r="N308" s="454">
        <f t="shared" si="194"/>
        <v>0</v>
      </c>
      <c r="O308" s="454"/>
      <c r="P308" s="454"/>
      <c r="Q308" s="455"/>
      <c r="R308" s="468" t="s">
        <v>893</v>
      </c>
      <c r="S308" s="456" t="s">
        <v>1238</v>
      </c>
      <c r="T308" s="469"/>
      <c r="U308" s="446"/>
    </row>
    <row r="309" spans="1:21" s="470" customFormat="1" ht="18" customHeight="1">
      <c r="A309" s="452" t="s">
        <v>942</v>
      </c>
      <c r="B309" s="453" t="s">
        <v>77</v>
      </c>
      <c r="C309" s="454">
        <f t="shared" si="190"/>
        <v>1839</v>
      </c>
      <c r="D309" s="454">
        <v>1839</v>
      </c>
      <c r="E309" s="454"/>
      <c r="F309" s="454">
        <f t="shared" si="191"/>
        <v>0</v>
      </c>
      <c r="G309" s="454"/>
      <c r="H309" s="454">
        <f t="shared" si="192"/>
        <v>716</v>
      </c>
      <c r="I309" s="454">
        <v>716</v>
      </c>
      <c r="J309" s="454"/>
      <c r="K309" s="454">
        <f t="shared" si="193"/>
        <v>0</v>
      </c>
      <c r="L309" s="454"/>
      <c r="M309" s="454"/>
      <c r="N309" s="454">
        <f t="shared" si="194"/>
        <v>0</v>
      </c>
      <c r="O309" s="454"/>
      <c r="P309" s="454"/>
      <c r="Q309" s="455"/>
      <c r="R309" s="468" t="s">
        <v>893</v>
      </c>
      <c r="S309" s="456" t="s">
        <v>1239</v>
      </c>
      <c r="T309" s="469"/>
      <c r="U309" s="446"/>
    </row>
    <row r="310" spans="1:21" s="470" customFormat="1" ht="18" customHeight="1">
      <c r="A310" s="452" t="s">
        <v>942</v>
      </c>
      <c r="B310" s="453" t="s">
        <v>152</v>
      </c>
      <c r="C310" s="454">
        <f t="shared" si="190"/>
        <v>2729</v>
      </c>
      <c r="D310" s="454">
        <v>2729</v>
      </c>
      <c r="E310" s="454"/>
      <c r="F310" s="454">
        <f t="shared" si="191"/>
        <v>0</v>
      </c>
      <c r="G310" s="454"/>
      <c r="H310" s="454">
        <f t="shared" si="192"/>
        <v>1063</v>
      </c>
      <c r="I310" s="454">
        <v>1063</v>
      </c>
      <c r="J310" s="454"/>
      <c r="K310" s="454">
        <f t="shared" si="193"/>
        <v>0</v>
      </c>
      <c r="L310" s="454"/>
      <c r="M310" s="454"/>
      <c r="N310" s="454">
        <f t="shared" si="194"/>
        <v>0</v>
      </c>
      <c r="O310" s="454"/>
      <c r="P310" s="454"/>
      <c r="Q310" s="455"/>
      <c r="R310" s="468" t="s">
        <v>893</v>
      </c>
      <c r="S310" s="456" t="s">
        <v>898</v>
      </c>
      <c r="T310" s="469"/>
      <c r="U310" s="446"/>
    </row>
    <row r="311" spans="1:21" s="470" customFormat="1" ht="18" customHeight="1">
      <c r="A311" s="452" t="s">
        <v>942</v>
      </c>
      <c r="B311" s="453" t="s">
        <v>204</v>
      </c>
      <c r="C311" s="454">
        <f t="shared" si="190"/>
        <v>4679</v>
      </c>
      <c r="D311" s="454">
        <v>4679</v>
      </c>
      <c r="E311" s="454"/>
      <c r="F311" s="454">
        <f t="shared" si="191"/>
        <v>0</v>
      </c>
      <c r="G311" s="454"/>
      <c r="H311" s="454">
        <f t="shared" si="192"/>
        <v>1822</v>
      </c>
      <c r="I311" s="454">
        <v>1822</v>
      </c>
      <c r="J311" s="454"/>
      <c r="K311" s="454">
        <f t="shared" si="193"/>
        <v>0</v>
      </c>
      <c r="L311" s="454"/>
      <c r="M311" s="454"/>
      <c r="N311" s="454">
        <f t="shared" si="194"/>
        <v>0</v>
      </c>
      <c r="O311" s="454"/>
      <c r="P311" s="454"/>
      <c r="Q311" s="455"/>
      <c r="R311" s="468" t="s">
        <v>893</v>
      </c>
      <c r="S311" s="456" t="s">
        <v>899</v>
      </c>
      <c r="T311" s="469"/>
      <c r="U311" s="446"/>
    </row>
    <row r="312" spans="1:21" s="470" customFormat="1" ht="18" customHeight="1">
      <c r="A312" s="452" t="s">
        <v>942</v>
      </c>
      <c r="B312" s="453" t="s">
        <v>217</v>
      </c>
      <c r="C312" s="454">
        <f t="shared" si="190"/>
        <v>4679</v>
      </c>
      <c r="D312" s="454">
        <v>4679</v>
      </c>
      <c r="E312" s="454"/>
      <c r="F312" s="454">
        <f t="shared" si="191"/>
        <v>0</v>
      </c>
      <c r="G312" s="454"/>
      <c r="H312" s="454">
        <f t="shared" si="192"/>
        <v>1822</v>
      </c>
      <c r="I312" s="454">
        <v>1822</v>
      </c>
      <c r="J312" s="454"/>
      <c r="K312" s="454">
        <f t="shared" si="193"/>
        <v>0</v>
      </c>
      <c r="L312" s="454"/>
      <c r="M312" s="454"/>
      <c r="N312" s="454">
        <f t="shared" si="194"/>
        <v>0</v>
      </c>
      <c r="O312" s="454"/>
      <c r="P312" s="454"/>
      <c r="Q312" s="455"/>
      <c r="R312" s="468" t="s">
        <v>893</v>
      </c>
      <c r="S312" s="456" t="s">
        <v>900</v>
      </c>
      <c r="T312" s="469"/>
      <c r="U312" s="446"/>
    </row>
    <row r="313" spans="1:21" s="470" customFormat="1" ht="18" customHeight="1">
      <c r="A313" s="452" t="s">
        <v>942</v>
      </c>
      <c r="B313" s="453" t="s">
        <v>247</v>
      </c>
      <c r="C313" s="454">
        <f t="shared" si="190"/>
        <v>3189</v>
      </c>
      <c r="D313" s="454">
        <v>3189</v>
      </c>
      <c r="E313" s="454"/>
      <c r="F313" s="454">
        <f t="shared" si="191"/>
        <v>0</v>
      </c>
      <c r="G313" s="454"/>
      <c r="H313" s="454">
        <f t="shared" si="192"/>
        <v>1242</v>
      </c>
      <c r="I313" s="454">
        <v>1242</v>
      </c>
      <c r="J313" s="454"/>
      <c r="K313" s="454">
        <f t="shared" si="193"/>
        <v>0</v>
      </c>
      <c r="L313" s="454"/>
      <c r="M313" s="454"/>
      <c r="N313" s="454">
        <f t="shared" si="194"/>
        <v>0</v>
      </c>
      <c r="O313" s="454"/>
      <c r="P313" s="454"/>
      <c r="Q313" s="455"/>
      <c r="R313" s="468" t="s">
        <v>893</v>
      </c>
      <c r="S313" s="456" t="s">
        <v>901</v>
      </c>
      <c r="T313" s="469"/>
      <c r="U313" s="446"/>
    </row>
    <row r="314" spans="1:21" s="470" customFormat="1" ht="18" customHeight="1">
      <c r="A314" s="452" t="s">
        <v>942</v>
      </c>
      <c r="B314" s="453" t="s">
        <v>258</v>
      </c>
      <c r="C314" s="454">
        <f t="shared" si="190"/>
        <v>3839</v>
      </c>
      <c r="D314" s="454">
        <v>3839</v>
      </c>
      <c r="E314" s="454"/>
      <c r="F314" s="454">
        <f t="shared" si="191"/>
        <v>0</v>
      </c>
      <c r="G314" s="454"/>
      <c r="H314" s="454">
        <f t="shared" si="192"/>
        <v>1495</v>
      </c>
      <c r="I314" s="454">
        <v>1495</v>
      </c>
      <c r="J314" s="454"/>
      <c r="K314" s="454">
        <f t="shared" si="193"/>
        <v>0</v>
      </c>
      <c r="L314" s="454"/>
      <c r="M314" s="454"/>
      <c r="N314" s="454">
        <f t="shared" si="194"/>
        <v>0</v>
      </c>
      <c r="O314" s="454"/>
      <c r="P314" s="454"/>
      <c r="Q314" s="455"/>
      <c r="R314" s="468" t="s">
        <v>893</v>
      </c>
      <c r="S314" s="456" t="s">
        <v>902</v>
      </c>
      <c r="T314" s="469"/>
      <c r="U314" s="446"/>
    </row>
    <row r="315" spans="1:21" s="470" customFormat="1" ht="18" customHeight="1">
      <c r="A315" s="448">
        <v>2</v>
      </c>
      <c r="B315" s="449" t="s">
        <v>1305</v>
      </c>
      <c r="C315" s="450">
        <f>SUBTOTAL(9,C316:C323)</f>
        <v>7371</v>
      </c>
      <c r="D315" s="450">
        <f t="shared" ref="D315:P315" si="195">SUBTOTAL(9,D316:D323)</f>
        <v>7371</v>
      </c>
      <c r="E315" s="450">
        <f t="shared" si="195"/>
        <v>0</v>
      </c>
      <c r="F315" s="450">
        <f t="shared" si="195"/>
        <v>0</v>
      </c>
      <c r="G315" s="450">
        <f t="shared" si="195"/>
        <v>0</v>
      </c>
      <c r="H315" s="450">
        <f t="shared" si="195"/>
        <v>0</v>
      </c>
      <c r="I315" s="450">
        <f t="shared" si="195"/>
        <v>0</v>
      </c>
      <c r="J315" s="450">
        <f t="shared" si="195"/>
        <v>0</v>
      </c>
      <c r="K315" s="450">
        <f t="shared" si="195"/>
        <v>0</v>
      </c>
      <c r="L315" s="450">
        <f t="shared" si="195"/>
        <v>0</v>
      </c>
      <c r="M315" s="450">
        <f t="shared" si="195"/>
        <v>0</v>
      </c>
      <c r="N315" s="450">
        <f t="shared" si="195"/>
        <v>0</v>
      </c>
      <c r="O315" s="450">
        <f t="shared" si="195"/>
        <v>0</v>
      </c>
      <c r="P315" s="450">
        <f t="shared" si="195"/>
        <v>0</v>
      </c>
      <c r="Q315" s="455"/>
      <c r="R315" s="468" t="s">
        <v>893</v>
      </c>
      <c r="S315" s="441" t="s">
        <v>895</v>
      </c>
      <c r="T315" s="469"/>
      <c r="U315" s="446"/>
    </row>
    <row r="316" spans="1:21" s="470" customFormat="1" ht="18" customHeight="1">
      <c r="A316" s="452" t="s">
        <v>942</v>
      </c>
      <c r="B316" s="453" t="s">
        <v>38</v>
      </c>
      <c r="C316" s="454">
        <f t="shared" ref="C316:C323" si="196">SUM(D316:E316)</f>
        <v>253</v>
      </c>
      <c r="D316" s="454">
        <v>253</v>
      </c>
      <c r="E316" s="454"/>
      <c r="F316" s="454">
        <f t="shared" ref="F316:F323" si="197">SUM(G316:G316)</f>
        <v>0</v>
      </c>
      <c r="G316" s="454"/>
      <c r="H316" s="454">
        <f t="shared" ref="H316:H323" si="198">SUM(I316:J316)</f>
        <v>0</v>
      </c>
      <c r="I316" s="454"/>
      <c r="J316" s="454"/>
      <c r="K316" s="454">
        <f t="shared" ref="K316:K323" si="199">SUM(L316:M316)</f>
        <v>0</v>
      </c>
      <c r="L316" s="454"/>
      <c r="M316" s="454"/>
      <c r="N316" s="454">
        <f t="shared" ref="N316:N323" si="200">SUM(O316:P316)</f>
        <v>0</v>
      </c>
      <c r="O316" s="454"/>
      <c r="P316" s="454"/>
      <c r="Q316" s="455"/>
      <c r="R316" s="468" t="s">
        <v>893</v>
      </c>
      <c r="S316" s="456" t="s">
        <v>1237</v>
      </c>
      <c r="T316" s="469"/>
      <c r="U316" s="446"/>
    </row>
    <row r="317" spans="1:21" s="470" customFormat="1" ht="18" customHeight="1">
      <c r="A317" s="452" t="s">
        <v>942</v>
      </c>
      <c r="B317" s="453" t="s">
        <v>68</v>
      </c>
      <c r="C317" s="454">
        <f t="shared" si="196"/>
        <v>697</v>
      </c>
      <c r="D317" s="454">
        <v>697</v>
      </c>
      <c r="E317" s="454"/>
      <c r="F317" s="454">
        <f t="shared" si="197"/>
        <v>0</v>
      </c>
      <c r="G317" s="454"/>
      <c r="H317" s="454">
        <f t="shared" si="198"/>
        <v>0</v>
      </c>
      <c r="I317" s="454"/>
      <c r="J317" s="454"/>
      <c r="K317" s="454">
        <f t="shared" si="199"/>
        <v>0</v>
      </c>
      <c r="L317" s="454"/>
      <c r="M317" s="454"/>
      <c r="N317" s="454">
        <f t="shared" si="200"/>
        <v>0</v>
      </c>
      <c r="O317" s="454"/>
      <c r="P317" s="454"/>
      <c r="Q317" s="455"/>
      <c r="R317" s="468" t="s">
        <v>893</v>
      </c>
      <c r="S317" s="456" t="s">
        <v>1238</v>
      </c>
      <c r="T317" s="469"/>
      <c r="U317" s="446"/>
    </row>
    <row r="318" spans="1:21" s="470" customFormat="1" ht="18" customHeight="1">
      <c r="A318" s="452" t="s">
        <v>942</v>
      </c>
      <c r="B318" s="453" t="s">
        <v>77</v>
      </c>
      <c r="C318" s="454">
        <f t="shared" si="196"/>
        <v>814</v>
      </c>
      <c r="D318" s="454">
        <v>814</v>
      </c>
      <c r="E318" s="454"/>
      <c r="F318" s="454">
        <f t="shared" si="197"/>
        <v>0</v>
      </c>
      <c r="G318" s="454"/>
      <c r="H318" s="454">
        <f t="shared" si="198"/>
        <v>0</v>
      </c>
      <c r="I318" s="454"/>
      <c r="J318" s="454"/>
      <c r="K318" s="454">
        <f t="shared" si="199"/>
        <v>0</v>
      </c>
      <c r="L318" s="454"/>
      <c r="M318" s="454"/>
      <c r="N318" s="454">
        <f t="shared" si="200"/>
        <v>0</v>
      </c>
      <c r="O318" s="454"/>
      <c r="P318" s="454"/>
      <c r="Q318" s="455"/>
      <c r="R318" s="468" t="s">
        <v>893</v>
      </c>
      <c r="S318" s="456" t="s">
        <v>1239</v>
      </c>
      <c r="T318" s="469"/>
      <c r="U318" s="446"/>
    </row>
    <row r="319" spans="1:21" s="470" customFormat="1" ht="18" customHeight="1">
      <c r="A319" s="452" t="s">
        <v>942</v>
      </c>
      <c r="B319" s="453" t="s">
        <v>152</v>
      </c>
      <c r="C319" s="454">
        <f t="shared" si="196"/>
        <v>920</v>
      </c>
      <c r="D319" s="454">
        <v>920</v>
      </c>
      <c r="E319" s="454"/>
      <c r="F319" s="454">
        <f t="shared" si="197"/>
        <v>0</v>
      </c>
      <c r="G319" s="454"/>
      <c r="H319" s="454">
        <f t="shared" si="198"/>
        <v>0</v>
      </c>
      <c r="I319" s="454"/>
      <c r="J319" s="454"/>
      <c r="K319" s="454">
        <f t="shared" si="199"/>
        <v>0</v>
      </c>
      <c r="L319" s="454"/>
      <c r="M319" s="454"/>
      <c r="N319" s="454">
        <f t="shared" si="200"/>
        <v>0</v>
      </c>
      <c r="O319" s="454"/>
      <c r="P319" s="454"/>
      <c r="Q319" s="455"/>
      <c r="R319" s="468" t="s">
        <v>893</v>
      </c>
      <c r="S319" s="456" t="s">
        <v>898</v>
      </c>
      <c r="T319" s="469"/>
      <c r="U319" s="446"/>
    </row>
    <row r="320" spans="1:21" s="470" customFormat="1" ht="18" customHeight="1">
      <c r="A320" s="452" t="s">
        <v>942</v>
      </c>
      <c r="B320" s="453" t="s">
        <v>204</v>
      </c>
      <c r="C320" s="454">
        <f t="shared" si="196"/>
        <v>1128</v>
      </c>
      <c r="D320" s="454">
        <v>1128</v>
      </c>
      <c r="E320" s="454"/>
      <c r="F320" s="454">
        <f t="shared" si="197"/>
        <v>0</v>
      </c>
      <c r="G320" s="454"/>
      <c r="H320" s="454">
        <f t="shared" si="198"/>
        <v>0</v>
      </c>
      <c r="I320" s="454"/>
      <c r="J320" s="454"/>
      <c r="K320" s="454">
        <f t="shared" si="199"/>
        <v>0</v>
      </c>
      <c r="L320" s="454"/>
      <c r="M320" s="454"/>
      <c r="N320" s="454">
        <f t="shared" si="200"/>
        <v>0</v>
      </c>
      <c r="O320" s="454"/>
      <c r="P320" s="454"/>
      <c r="Q320" s="455"/>
      <c r="R320" s="468" t="s">
        <v>893</v>
      </c>
      <c r="S320" s="456" t="s">
        <v>899</v>
      </c>
      <c r="T320" s="469"/>
      <c r="U320" s="446"/>
    </row>
    <row r="321" spans="1:21" s="470" customFormat="1" ht="18" customHeight="1">
      <c r="A321" s="452" t="s">
        <v>942</v>
      </c>
      <c r="B321" s="453" t="s">
        <v>217</v>
      </c>
      <c r="C321" s="454">
        <f t="shared" si="196"/>
        <v>1316</v>
      </c>
      <c r="D321" s="454">
        <v>1316</v>
      </c>
      <c r="E321" s="454"/>
      <c r="F321" s="454">
        <f t="shared" si="197"/>
        <v>0</v>
      </c>
      <c r="G321" s="454"/>
      <c r="H321" s="454">
        <f t="shared" si="198"/>
        <v>0</v>
      </c>
      <c r="I321" s="454"/>
      <c r="J321" s="454"/>
      <c r="K321" s="454">
        <f t="shared" si="199"/>
        <v>0</v>
      </c>
      <c r="L321" s="454"/>
      <c r="M321" s="454"/>
      <c r="N321" s="454">
        <f t="shared" si="200"/>
        <v>0</v>
      </c>
      <c r="O321" s="454"/>
      <c r="P321" s="454"/>
      <c r="Q321" s="455"/>
      <c r="R321" s="468" t="s">
        <v>893</v>
      </c>
      <c r="S321" s="456" t="s">
        <v>900</v>
      </c>
      <c r="T321" s="469"/>
      <c r="U321" s="446"/>
    </row>
    <row r="322" spans="1:21" s="470" customFormat="1" ht="18" customHeight="1">
      <c r="A322" s="452" t="s">
        <v>942</v>
      </c>
      <c r="B322" s="453" t="s">
        <v>247</v>
      </c>
      <c r="C322" s="454">
        <f t="shared" si="196"/>
        <v>1068</v>
      </c>
      <c r="D322" s="454">
        <v>1068</v>
      </c>
      <c r="E322" s="454"/>
      <c r="F322" s="454">
        <f t="shared" si="197"/>
        <v>0</v>
      </c>
      <c r="G322" s="454"/>
      <c r="H322" s="454">
        <f t="shared" si="198"/>
        <v>0</v>
      </c>
      <c r="I322" s="454"/>
      <c r="J322" s="454"/>
      <c r="K322" s="454">
        <f t="shared" si="199"/>
        <v>0</v>
      </c>
      <c r="L322" s="454"/>
      <c r="M322" s="454"/>
      <c r="N322" s="454">
        <f t="shared" si="200"/>
        <v>0</v>
      </c>
      <c r="O322" s="454"/>
      <c r="P322" s="454"/>
      <c r="Q322" s="455"/>
      <c r="R322" s="468" t="s">
        <v>893</v>
      </c>
      <c r="S322" s="456" t="s">
        <v>901</v>
      </c>
      <c r="T322" s="469"/>
      <c r="U322" s="446"/>
    </row>
    <row r="323" spans="1:21" s="470" customFormat="1" ht="18" customHeight="1">
      <c r="A323" s="452" t="s">
        <v>942</v>
      </c>
      <c r="B323" s="453" t="s">
        <v>258</v>
      </c>
      <c r="C323" s="454">
        <f t="shared" si="196"/>
        <v>1175</v>
      </c>
      <c r="D323" s="454">
        <v>1175</v>
      </c>
      <c r="E323" s="454"/>
      <c r="F323" s="454">
        <f t="shared" si="197"/>
        <v>0</v>
      </c>
      <c r="G323" s="454"/>
      <c r="H323" s="454">
        <f t="shared" si="198"/>
        <v>0</v>
      </c>
      <c r="I323" s="454"/>
      <c r="J323" s="454"/>
      <c r="K323" s="454">
        <f t="shared" si="199"/>
        <v>0</v>
      </c>
      <c r="L323" s="454"/>
      <c r="M323" s="454"/>
      <c r="N323" s="454">
        <f t="shared" si="200"/>
        <v>0</v>
      </c>
      <c r="O323" s="454"/>
      <c r="P323" s="454"/>
      <c r="Q323" s="455"/>
      <c r="R323" s="468" t="s">
        <v>893</v>
      </c>
      <c r="S323" s="456" t="s">
        <v>902</v>
      </c>
      <c r="T323" s="469"/>
      <c r="U323" s="446"/>
    </row>
    <row r="324" spans="1:21" s="470" customFormat="1" ht="25.5">
      <c r="A324" s="448" t="s">
        <v>46</v>
      </c>
      <c r="B324" s="449" t="s">
        <v>1306</v>
      </c>
      <c r="C324" s="450">
        <f t="shared" ref="C324:P324" si="201">C325+C338+C347</f>
        <v>37833</v>
      </c>
      <c r="D324" s="450">
        <f t="shared" si="201"/>
        <v>37833</v>
      </c>
      <c r="E324" s="450">
        <f t="shared" si="201"/>
        <v>0</v>
      </c>
      <c r="F324" s="450">
        <f t="shared" si="201"/>
        <v>0</v>
      </c>
      <c r="G324" s="450">
        <f t="shared" si="201"/>
        <v>0</v>
      </c>
      <c r="H324" s="450">
        <f t="shared" si="201"/>
        <v>25353.190699999999</v>
      </c>
      <c r="I324" s="450">
        <f t="shared" si="201"/>
        <v>25353.190699999999</v>
      </c>
      <c r="J324" s="450">
        <f t="shared" si="201"/>
        <v>0</v>
      </c>
      <c r="K324" s="450">
        <f t="shared" si="201"/>
        <v>1054</v>
      </c>
      <c r="L324" s="450">
        <f t="shared" si="201"/>
        <v>1054</v>
      </c>
      <c r="M324" s="450">
        <f t="shared" si="201"/>
        <v>0</v>
      </c>
      <c r="N324" s="450">
        <f t="shared" si="201"/>
        <v>407</v>
      </c>
      <c r="O324" s="450">
        <f t="shared" si="201"/>
        <v>407</v>
      </c>
      <c r="P324" s="450">
        <f t="shared" si="201"/>
        <v>0</v>
      </c>
      <c r="Q324" s="475"/>
      <c r="R324" s="468" t="s">
        <v>893</v>
      </c>
      <c r="S324" s="441" t="s">
        <v>895</v>
      </c>
      <c r="T324" s="469"/>
      <c r="U324" s="446"/>
    </row>
    <row r="325" spans="1:21" s="472" customFormat="1" ht="25.5">
      <c r="A325" s="448">
        <v>1</v>
      </c>
      <c r="B325" s="449" t="s">
        <v>1307</v>
      </c>
      <c r="C325" s="450">
        <f t="shared" ref="C325:P325" si="202">+C326+C328</f>
        <v>28909</v>
      </c>
      <c r="D325" s="450">
        <f t="shared" si="202"/>
        <v>28909</v>
      </c>
      <c r="E325" s="450">
        <f t="shared" si="202"/>
        <v>0</v>
      </c>
      <c r="F325" s="450">
        <f t="shared" si="202"/>
        <v>0</v>
      </c>
      <c r="G325" s="450">
        <f t="shared" si="202"/>
        <v>0</v>
      </c>
      <c r="H325" s="450">
        <f t="shared" si="202"/>
        <v>22479.190699999999</v>
      </c>
      <c r="I325" s="450">
        <f t="shared" si="202"/>
        <v>22479.190699999999</v>
      </c>
      <c r="J325" s="450">
        <f t="shared" si="202"/>
        <v>0</v>
      </c>
      <c r="K325" s="450">
        <f t="shared" si="202"/>
        <v>1054</v>
      </c>
      <c r="L325" s="450">
        <f t="shared" si="202"/>
        <v>1054</v>
      </c>
      <c r="M325" s="450">
        <f t="shared" si="202"/>
        <v>0</v>
      </c>
      <c r="N325" s="450">
        <f t="shared" si="202"/>
        <v>407</v>
      </c>
      <c r="O325" s="450">
        <f t="shared" si="202"/>
        <v>407</v>
      </c>
      <c r="P325" s="450">
        <f t="shared" si="202"/>
        <v>0</v>
      </c>
      <c r="Q325" s="451"/>
      <c r="R325" s="468" t="s">
        <v>893</v>
      </c>
      <c r="S325" s="441" t="s">
        <v>895</v>
      </c>
      <c r="T325" s="469"/>
      <c r="U325" s="471"/>
    </row>
    <row r="326" spans="1:21" s="474" customFormat="1" ht="18" customHeight="1">
      <c r="A326" s="459" t="s">
        <v>249</v>
      </c>
      <c r="B326" s="460" t="s">
        <v>248</v>
      </c>
      <c r="C326" s="461">
        <f t="shared" ref="C326:P326" si="203">SUBTOTAL(9,C327:C327)</f>
        <v>17345</v>
      </c>
      <c r="D326" s="461">
        <f t="shared" si="203"/>
        <v>17345</v>
      </c>
      <c r="E326" s="461">
        <f t="shared" si="203"/>
        <v>0</v>
      </c>
      <c r="F326" s="461">
        <f t="shared" si="203"/>
        <v>0</v>
      </c>
      <c r="G326" s="461">
        <f t="shared" si="203"/>
        <v>0</v>
      </c>
      <c r="H326" s="461">
        <f t="shared" si="203"/>
        <v>10621</v>
      </c>
      <c r="I326" s="461">
        <f t="shared" si="203"/>
        <v>10621</v>
      </c>
      <c r="J326" s="461">
        <f t="shared" si="203"/>
        <v>0</v>
      </c>
      <c r="K326" s="461">
        <f t="shared" si="203"/>
        <v>0</v>
      </c>
      <c r="L326" s="461">
        <f t="shared" si="203"/>
        <v>0</v>
      </c>
      <c r="M326" s="461">
        <f t="shared" si="203"/>
        <v>0</v>
      </c>
      <c r="N326" s="461">
        <f t="shared" si="203"/>
        <v>0</v>
      </c>
      <c r="O326" s="461">
        <f t="shared" si="203"/>
        <v>0</v>
      </c>
      <c r="P326" s="461">
        <f t="shared" si="203"/>
        <v>0</v>
      </c>
      <c r="Q326" s="462"/>
      <c r="R326" s="468" t="s">
        <v>893</v>
      </c>
      <c r="S326" s="441" t="s">
        <v>895</v>
      </c>
      <c r="T326" s="469"/>
      <c r="U326" s="473"/>
    </row>
    <row r="327" spans="1:21" s="470" customFormat="1" ht="18" customHeight="1">
      <c r="A327" s="452"/>
      <c r="B327" s="453" t="s">
        <v>1269</v>
      </c>
      <c r="C327" s="454">
        <f>SUM(D327:E327)</f>
        <v>17345</v>
      </c>
      <c r="D327" s="454">
        <v>17345</v>
      </c>
      <c r="E327" s="454"/>
      <c r="F327" s="454">
        <f>SUM(G327:G327)</f>
        <v>0</v>
      </c>
      <c r="G327" s="454"/>
      <c r="H327" s="454">
        <f>SUM(I327:J327)</f>
        <v>10621</v>
      </c>
      <c r="I327" s="454">
        <v>10621</v>
      </c>
      <c r="J327" s="454"/>
      <c r="K327" s="454">
        <f>SUM(L327:M327)</f>
        <v>0</v>
      </c>
      <c r="L327" s="454"/>
      <c r="M327" s="454"/>
      <c r="N327" s="454">
        <f>SUM(O327:P327)</f>
        <v>0</v>
      </c>
      <c r="O327" s="454"/>
      <c r="P327" s="454"/>
      <c r="Q327" s="455"/>
      <c r="R327" s="468" t="s">
        <v>893</v>
      </c>
      <c r="S327" s="456" t="s">
        <v>1270</v>
      </c>
      <c r="T327" s="469"/>
      <c r="U327" s="446"/>
    </row>
    <row r="328" spans="1:21" s="474" customFormat="1" ht="18" customHeight="1">
      <c r="A328" s="459" t="s">
        <v>249</v>
      </c>
      <c r="B328" s="460" t="s">
        <v>257</v>
      </c>
      <c r="C328" s="461">
        <f>SUBTOTAL(9,C329:C337)</f>
        <v>11564</v>
      </c>
      <c r="D328" s="461">
        <f t="shared" ref="D328:P328" si="204">SUBTOTAL(9,D329:D337)</f>
        <v>11564</v>
      </c>
      <c r="E328" s="461">
        <f t="shared" si="204"/>
        <v>0</v>
      </c>
      <c r="F328" s="461">
        <f t="shared" si="204"/>
        <v>0</v>
      </c>
      <c r="G328" s="461">
        <f t="shared" si="204"/>
        <v>0</v>
      </c>
      <c r="H328" s="461">
        <f t="shared" si="204"/>
        <v>11858.190699999999</v>
      </c>
      <c r="I328" s="461">
        <f t="shared" si="204"/>
        <v>11858.190699999999</v>
      </c>
      <c r="J328" s="461">
        <f t="shared" si="204"/>
        <v>0</v>
      </c>
      <c r="K328" s="461">
        <f t="shared" si="204"/>
        <v>1054</v>
      </c>
      <c r="L328" s="461">
        <f t="shared" si="204"/>
        <v>1054</v>
      </c>
      <c r="M328" s="461">
        <f t="shared" si="204"/>
        <v>0</v>
      </c>
      <c r="N328" s="461">
        <f t="shared" si="204"/>
        <v>407</v>
      </c>
      <c r="O328" s="461">
        <f t="shared" si="204"/>
        <v>407</v>
      </c>
      <c r="P328" s="461">
        <f t="shared" si="204"/>
        <v>0</v>
      </c>
      <c r="Q328" s="462"/>
      <c r="R328" s="468" t="s">
        <v>893</v>
      </c>
      <c r="S328" s="441" t="s">
        <v>895</v>
      </c>
      <c r="T328" s="469"/>
      <c r="U328" s="473"/>
    </row>
    <row r="329" spans="1:21" s="470" customFormat="1" ht="18" customHeight="1">
      <c r="A329" s="452" t="s">
        <v>942</v>
      </c>
      <c r="B329" s="453" t="s">
        <v>38</v>
      </c>
      <c r="C329" s="454">
        <f t="shared" ref="C329:C336" si="205">SUM(D329:E329)</f>
        <v>607</v>
      </c>
      <c r="D329" s="454">
        <v>607</v>
      </c>
      <c r="E329" s="454"/>
      <c r="F329" s="454">
        <f t="shared" ref="F329:F336" si="206">SUM(G329:G329)</f>
        <v>0</v>
      </c>
      <c r="G329" s="454"/>
      <c r="H329" s="454">
        <f t="shared" ref="H329:H337" si="207">SUM(I329:J329)</f>
        <v>680</v>
      </c>
      <c r="I329" s="454">
        <v>680</v>
      </c>
      <c r="J329" s="454"/>
      <c r="K329" s="454">
        <f t="shared" ref="K329:K336" si="208">SUM(L329:M329)</f>
        <v>0</v>
      </c>
      <c r="L329" s="454"/>
      <c r="M329" s="454"/>
      <c r="N329" s="454">
        <f t="shared" ref="N329:N336" si="209">SUM(O329:P329)</f>
        <v>0</v>
      </c>
      <c r="O329" s="454"/>
      <c r="P329" s="454"/>
      <c r="Q329" s="455"/>
      <c r="R329" s="468" t="s">
        <v>893</v>
      </c>
      <c r="S329" s="456" t="s">
        <v>1237</v>
      </c>
      <c r="T329" s="469"/>
      <c r="U329" s="446"/>
    </row>
    <row r="330" spans="1:21" s="470" customFormat="1" ht="18" customHeight="1">
      <c r="A330" s="452" t="s">
        <v>942</v>
      </c>
      <c r="B330" s="453" t="s">
        <v>68</v>
      </c>
      <c r="C330" s="454">
        <f t="shared" si="205"/>
        <v>1326</v>
      </c>
      <c r="D330" s="454">
        <v>1326</v>
      </c>
      <c r="E330" s="454"/>
      <c r="F330" s="454">
        <f t="shared" si="206"/>
        <v>0</v>
      </c>
      <c r="G330" s="454"/>
      <c r="H330" s="454">
        <f t="shared" si="207"/>
        <v>10</v>
      </c>
      <c r="I330" s="454">
        <v>10</v>
      </c>
      <c r="J330" s="454"/>
      <c r="K330" s="454">
        <f t="shared" si="208"/>
        <v>0</v>
      </c>
      <c r="L330" s="454"/>
      <c r="M330" s="454"/>
      <c r="N330" s="454">
        <f t="shared" si="209"/>
        <v>0</v>
      </c>
      <c r="O330" s="454"/>
      <c r="P330" s="454"/>
      <c r="Q330" s="455"/>
      <c r="R330" s="468" t="s">
        <v>893</v>
      </c>
      <c r="S330" s="456" t="s">
        <v>1238</v>
      </c>
      <c r="T330" s="469"/>
      <c r="U330" s="446"/>
    </row>
    <row r="331" spans="1:21" s="470" customFormat="1" ht="18" customHeight="1">
      <c r="A331" s="452" t="s">
        <v>942</v>
      </c>
      <c r="B331" s="453" t="s">
        <v>77</v>
      </c>
      <c r="C331" s="454">
        <f t="shared" si="205"/>
        <v>1291</v>
      </c>
      <c r="D331" s="454">
        <v>1291</v>
      </c>
      <c r="E331" s="454"/>
      <c r="F331" s="454">
        <f t="shared" si="206"/>
        <v>0</v>
      </c>
      <c r="G331" s="454"/>
      <c r="H331" s="454">
        <f t="shared" si="207"/>
        <v>613.34870000000001</v>
      </c>
      <c r="I331" s="454">
        <v>613.34870000000001</v>
      </c>
      <c r="J331" s="454"/>
      <c r="K331" s="454">
        <f t="shared" si="208"/>
        <v>0</v>
      </c>
      <c r="L331" s="454"/>
      <c r="M331" s="454"/>
      <c r="N331" s="454">
        <f t="shared" si="209"/>
        <v>0</v>
      </c>
      <c r="O331" s="454"/>
      <c r="P331" s="454"/>
      <c r="Q331" s="455"/>
      <c r="R331" s="468" t="s">
        <v>893</v>
      </c>
      <c r="S331" s="456" t="s">
        <v>1239</v>
      </c>
      <c r="T331" s="469"/>
      <c r="U331" s="446"/>
    </row>
    <row r="332" spans="1:21" s="470" customFormat="1" ht="18" customHeight="1">
      <c r="A332" s="452" t="s">
        <v>942</v>
      </c>
      <c r="B332" s="453" t="s">
        <v>152</v>
      </c>
      <c r="C332" s="454">
        <f t="shared" si="205"/>
        <v>1544</v>
      </c>
      <c r="D332" s="454">
        <v>1544</v>
      </c>
      <c r="E332" s="454"/>
      <c r="F332" s="454">
        <f t="shared" si="206"/>
        <v>0</v>
      </c>
      <c r="G332" s="454"/>
      <c r="H332" s="454">
        <f t="shared" si="207"/>
        <v>20.8</v>
      </c>
      <c r="I332" s="454">
        <v>20.8</v>
      </c>
      <c r="J332" s="454"/>
      <c r="K332" s="454">
        <f t="shared" si="208"/>
        <v>0</v>
      </c>
      <c r="L332" s="454"/>
      <c r="M332" s="454"/>
      <c r="N332" s="454">
        <f t="shared" si="209"/>
        <v>0</v>
      </c>
      <c r="O332" s="454"/>
      <c r="P332" s="454"/>
      <c r="Q332" s="455"/>
      <c r="R332" s="468" t="s">
        <v>893</v>
      </c>
      <c r="S332" s="456" t="s">
        <v>898</v>
      </c>
      <c r="T332" s="469"/>
      <c r="U332" s="446"/>
    </row>
    <row r="333" spans="1:21" s="470" customFormat="1" ht="18" customHeight="1">
      <c r="A333" s="452" t="s">
        <v>942</v>
      </c>
      <c r="B333" s="453" t="s">
        <v>204</v>
      </c>
      <c r="C333" s="454">
        <f t="shared" si="205"/>
        <v>1832</v>
      </c>
      <c r="D333" s="454">
        <v>1832</v>
      </c>
      <c r="E333" s="454"/>
      <c r="F333" s="454">
        <f t="shared" si="206"/>
        <v>0</v>
      </c>
      <c r="G333" s="454"/>
      <c r="H333" s="454">
        <f t="shared" si="207"/>
        <v>1070</v>
      </c>
      <c r="I333" s="454">
        <v>1070</v>
      </c>
      <c r="J333" s="454"/>
      <c r="K333" s="454">
        <f t="shared" si="208"/>
        <v>1054</v>
      </c>
      <c r="L333" s="454">
        <v>1054</v>
      </c>
      <c r="M333" s="454"/>
      <c r="N333" s="454">
        <f t="shared" si="209"/>
        <v>0</v>
      </c>
      <c r="O333" s="454"/>
      <c r="P333" s="454"/>
      <c r="Q333" s="455"/>
      <c r="R333" s="468" t="s">
        <v>893</v>
      </c>
      <c r="S333" s="456" t="s">
        <v>899</v>
      </c>
      <c r="T333" s="469"/>
      <c r="U333" s="446"/>
    </row>
    <row r="334" spans="1:21" s="470" customFormat="1" ht="18" customHeight="1">
      <c r="A334" s="452" t="s">
        <v>942</v>
      </c>
      <c r="B334" s="453" t="s">
        <v>217</v>
      </c>
      <c r="C334" s="454">
        <f t="shared" si="205"/>
        <v>1832</v>
      </c>
      <c r="D334" s="454">
        <v>1832</v>
      </c>
      <c r="E334" s="454"/>
      <c r="F334" s="454">
        <f t="shared" si="206"/>
        <v>0</v>
      </c>
      <c r="G334" s="454"/>
      <c r="H334" s="454">
        <f t="shared" si="207"/>
        <v>770</v>
      </c>
      <c r="I334" s="454">
        <v>770</v>
      </c>
      <c r="J334" s="454"/>
      <c r="K334" s="454">
        <f t="shared" si="208"/>
        <v>0</v>
      </c>
      <c r="L334" s="454"/>
      <c r="M334" s="454"/>
      <c r="N334" s="454">
        <f t="shared" si="209"/>
        <v>0</v>
      </c>
      <c r="O334" s="454"/>
      <c r="P334" s="454"/>
      <c r="Q334" s="455"/>
      <c r="R334" s="468" t="s">
        <v>893</v>
      </c>
      <c r="S334" s="456" t="s">
        <v>900</v>
      </c>
      <c r="T334" s="469"/>
      <c r="U334" s="446"/>
    </row>
    <row r="335" spans="1:21" s="470" customFormat="1" ht="18" customHeight="1">
      <c r="A335" s="452" t="s">
        <v>942</v>
      </c>
      <c r="B335" s="453" t="s">
        <v>247</v>
      </c>
      <c r="C335" s="454">
        <f t="shared" si="205"/>
        <v>1452</v>
      </c>
      <c r="D335" s="454">
        <v>1452</v>
      </c>
      <c r="E335" s="454"/>
      <c r="F335" s="454">
        <f t="shared" si="206"/>
        <v>0</v>
      </c>
      <c r="G335" s="454"/>
      <c r="H335" s="454">
        <f t="shared" si="207"/>
        <v>760.04200000000003</v>
      </c>
      <c r="I335" s="454">
        <v>760.04200000000003</v>
      </c>
      <c r="J335" s="454"/>
      <c r="K335" s="454">
        <f t="shared" si="208"/>
        <v>0</v>
      </c>
      <c r="L335" s="454"/>
      <c r="M335" s="454"/>
      <c r="N335" s="454">
        <f t="shared" si="209"/>
        <v>0</v>
      </c>
      <c r="O335" s="454"/>
      <c r="P335" s="454"/>
      <c r="Q335" s="455"/>
      <c r="R335" s="468" t="s">
        <v>893</v>
      </c>
      <c r="S335" s="456" t="s">
        <v>901</v>
      </c>
      <c r="T335" s="469"/>
      <c r="U335" s="446"/>
    </row>
    <row r="336" spans="1:21" s="470" customFormat="1" ht="18" customHeight="1">
      <c r="A336" s="452" t="s">
        <v>942</v>
      </c>
      <c r="B336" s="453" t="s">
        <v>258</v>
      </c>
      <c r="C336" s="454">
        <f t="shared" si="205"/>
        <v>1680</v>
      </c>
      <c r="D336" s="454">
        <v>1680</v>
      </c>
      <c r="E336" s="454"/>
      <c r="F336" s="454">
        <f t="shared" si="206"/>
        <v>0</v>
      </c>
      <c r="G336" s="454"/>
      <c r="H336" s="454">
        <f t="shared" si="207"/>
        <v>0</v>
      </c>
      <c r="I336" s="454">
        <v>0</v>
      </c>
      <c r="J336" s="454"/>
      <c r="K336" s="454">
        <f t="shared" si="208"/>
        <v>0</v>
      </c>
      <c r="L336" s="454"/>
      <c r="M336" s="454"/>
      <c r="N336" s="454">
        <f t="shared" si="209"/>
        <v>407</v>
      </c>
      <c r="O336" s="454">
        <v>407</v>
      </c>
      <c r="P336" s="454"/>
      <c r="Q336" s="455"/>
      <c r="R336" s="468" t="s">
        <v>893</v>
      </c>
      <c r="S336" s="456" t="s">
        <v>902</v>
      </c>
      <c r="T336" s="469"/>
      <c r="U336" s="446"/>
    </row>
    <row r="337" spans="1:21" s="474" customFormat="1" ht="18" customHeight="1">
      <c r="A337" s="459" t="s">
        <v>249</v>
      </c>
      <c r="B337" s="460" t="s">
        <v>1243</v>
      </c>
      <c r="C337" s="461"/>
      <c r="D337" s="461"/>
      <c r="E337" s="461"/>
      <c r="F337" s="461"/>
      <c r="G337" s="461"/>
      <c r="H337" s="461">
        <f t="shared" si="207"/>
        <v>7934</v>
      </c>
      <c r="I337" s="461">
        <v>7934</v>
      </c>
      <c r="J337" s="461"/>
      <c r="K337" s="461"/>
      <c r="L337" s="461"/>
      <c r="M337" s="461"/>
      <c r="N337" s="461"/>
      <c r="O337" s="461"/>
      <c r="P337" s="461"/>
      <c r="Q337" s="462"/>
      <c r="R337" s="468" t="s">
        <v>893</v>
      </c>
      <c r="S337" s="456" t="s">
        <v>1244</v>
      </c>
      <c r="T337" s="469"/>
      <c r="U337" s="473"/>
    </row>
    <row r="338" spans="1:21" s="472" customFormat="1" ht="25.5">
      <c r="A338" s="448">
        <v>2</v>
      </c>
      <c r="B338" s="449" t="s">
        <v>1308</v>
      </c>
      <c r="C338" s="450">
        <f>SUBTOTAL(9,C339:C346)</f>
        <v>3505</v>
      </c>
      <c r="D338" s="450">
        <f t="shared" ref="D338:P338" si="210">SUBTOTAL(9,D339:D346)</f>
        <v>3505</v>
      </c>
      <c r="E338" s="450">
        <f t="shared" si="210"/>
        <v>0</v>
      </c>
      <c r="F338" s="450">
        <f t="shared" si="210"/>
        <v>0</v>
      </c>
      <c r="G338" s="450">
        <f t="shared" si="210"/>
        <v>0</v>
      </c>
      <c r="H338" s="450">
        <f t="shared" si="210"/>
        <v>1074</v>
      </c>
      <c r="I338" s="450">
        <f t="shared" si="210"/>
        <v>1074</v>
      </c>
      <c r="J338" s="450">
        <f t="shared" si="210"/>
        <v>0</v>
      </c>
      <c r="K338" s="450">
        <f t="shared" si="210"/>
        <v>0</v>
      </c>
      <c r="L338" s="450">
        <f t="shared" si="210"/>
        <v>0</v>
      </c>
      <c r="M338" s="450">
        <f t="shared" si="210"/>
        <v>0</v>
      </c>
      <c r="N338" s="450">
        <f t="shared" si="210"/>
        <v>0</v>
      </c>
      <c r="O338" s="450">
        <f t="shared" si="210"/>
        <v>0</v>
      </c>
      <c r="P338" s="450">
        <f t="shared" si="210"/>
        <v>0</v>
      </c>
      <c r="Q338" s="451"/>
      <c r="R338" s="468" t="s">
        <v>893</v>
      </c>
      <c r="S338" s="441" t="s">
        <v>895</v>
      </c>
      <c r="T338" s="469"/>
      <c r="U338" s="471"/>
    </row>
    <row r="339" spans="1:21" s="470" customFormat="1" ht="18" customHeight="1">
      <c r="A339" s="452" t="s">
        <v>942</v>
      </c>
      <c r="B339" s="453" t="s">
        <v>38</v>
      </c>
      <c r="C339" s="454">
        <f t="shared" ref="C339:C346" si="211">SUM(D339:E339)</f>
        <v>0</v>
      </c>
      <c r="D339" s="454"/>
      <c r="E339" s="454"/>
      <c r="F339" s="454">
        <f t="shared" ref="F339:F346" si="212">SUM(G339:G339)</f>
        <v>0</v>
      </c>
      <c r="G339" s="454"/>
      <c r="H339" s="454">
        <f t="shared" ref="H339:H346" si="213">SUM(I339:J339)</f>
        <v>0</v>
      </c>
      <c r="I339" s="454"/>
      <c r="J339" s="454"/>
      <c r="K339" s="454">
        <f t="shared" ref="K339:K346" si="214">SUM(L339:M339)</f>
        <v>0</v>
      </c>
      <c r="L339" s="454"/>
      <c r="M339" s="454"/>
      <c r="N339" s="454">
        <f t="shared" ref="N339:N346" si="215">SUM(O339:P339)</f>
        <v>0</v>
      </c>
      <c r="O339" s="454"/>
      <c r="P339" s="454"/>
      <c r="Q339" s="455"/>
      <c r="R339" s="468" t="s">
        <v>893</v>
      </c>
      <c r="S339" s="456" t="s">
        <v>1237</v>
      </c>
      <c r="T339" s="469"/>
      <c r="U339" s="446"/>
    </row>
    <row r="340" spans="1:21" s="470" customFormat="1" ht="18" customHeight="1">
      <c r="A340" s="452" t="s">
        <v>942</v>
      </c>
      <c r="B340" s="453" t="s">
        <v>68</v>
      </c>
      <c r="C340" s="454">
        <f t="shared" si="211"/>
        <v>0</v>
      </c>
      <c r="D340" s="454"/>
      <c r="E340" s="454"/>
      <c r="F340" s="454">
        <f t="shared" si="212"/>
        <v>0</v>
      </c>
      <c r="G340" s="454"/>
      <c r="H340" s="454">
        <f t="shared" si="213"/>
        <v>0</v>
      </c>
      <c r="I340" s="454"/>
      <c r="J340" s="454"/>
      <c r="K340" s="454">
        <f t="shared" si="214"/>
        <v>0</v>
      </c>
      <c r="L340" s="454"/>
      <c r="M340" s="454"/>
      <c r="N340" s="454">
        <f t="shared" si="215"/>
        <v>0</v>
      </c>
      <c r="O340" s="454"/>
      <c r="P340" s="454"/>
      <c r="Q340" s="455"/>
      <c r="R340" s="468" t="s">
        <v>893</v>
      </c>
      <c r="S340" s="456" t="s">
        <v>1238</v>
      </c>
      <c r="T340" s="469"/>
      <c r="U340" s="446"/>
    </row>
    <row r="341" spans="1:21" s="470" customFormat="1" ht="18" customHeight="1">
      <c r="A341" s="452" t="s">
        <v>942</v>
      </c>
      <c r="B341" s="453" t="s">
        <v>77</v>
      </c>
      <c r="C341" s="454">
        <f t="shared" si="211"/>
        <v>0</v>
      </c>
      <c r="D341" s="454"/>
      <c r="E341" s="454"/>
      <c r="F341" s="454">
        <f t="shared" si="212"/>
        <v>0</v>
      </c>
      <c r="G341" s="454"/>
      <c r="H341" s="454">
        <f t="shared" si="213"/>
        <v>0</v>
      </c>
      <c r="I341" s="454"/>
      <c r="J341" s="454"/>
      <c r="K341" s="454">
        <f t="shared" si="214"/>
        <v>0</v>
      </c>
      <c r="L341" s="454"/>
      <c r="M341" s="454"/>
      <c r="N341" s="454">
        <f t="shared" si="215"/>
        <v>0</v>
      </c>
      <c r="O341" s="454"/>
      <c r="P341" s="454"/>
      <c r="Q341" s="455"/>
      <c r="R341" s="468" t="s">
        <v>893</v>
      </c>
      <c r="S341" s="456" t="s">
        <v>1239</v>
      </c>
      <c r="T341" s="469"/>
      <c r="U341" s="446"/>
    </row>
    <row r="342" spans="1:21" s="470" customFormat="1" ht="18" customHeight="1">
      <c r="A342" s="452" t="s">
        <v>942</v>
      </c>
      <c r="B342" s="453" t="s">
        <v>152</v>
      </c>
      <c r="C342" s="454">
        <f t="shared" si="211"/>
        <v>0</v>
      </c>
      <c r="D342" s="454"/>
      <c r="E342" s="454"/>
      <c r="F342" s="454">
        <f t="shared" si="212"/>
        <v>0</v>
      </c>
      <c r="G342" s="454"/>
      <c r="H342" s="454">
        <f t="shared" si="213"/>
        <v>0</v>
      </c>
      <c r="I342" s="454"/>
      <c r="J342" s="454"/>
      <c r="K342" s="454">
        <f t="shared" si="214"/>
        <v>0</v>
      </c>
      <c r="L342" s="454"/>
      <c r="M342" s="454"/>
      <c r="N342" s="454">
        <f t="shared" si="215"/>
        <v>0</v>
      </c>
      <c r="O342" s="454"/>
      <c r="P342" s="454"/>
      <c r="Q342" s="455"/>
      <c r="R342" s="468" t="s">
        <v>893</v>
      </c>
      <c r="S342" s="456" t="s">
        <v>898</v>
      </c>
      <c r="T342" s="469"/>
      <c r="U342" s="446"/>
    </row>
    <row r="343" spans="1:21" s="470" customFormat="1" ht="18" customHeight="1">
      <c r="A343" s="452" t="s">
        <v>942</v>
      </c>
      <c r="B343" s="453" t="s">
        <v>204</v>
      </c>
      <c r="C343" s="454">
        <f t="shared" si="211"/>
        <v>957</v>
      </c>
      <c r="D343" s="454">
        <v>957</v>
      </c>
      <c r="E343" s="454"/>
      <c r="F343" s="454">
        <f t="shared" si="212"/>
        <v>0</v>
      </c>
      <c r="G343" s="454"/>
      <c r="H343" s="454">
        <f t="shared" si="213"/>
        <v>293</v>
      </c>
      <c r="I343" s="454">
        <v>293</v>
      </c>
      <c r="J343" s="454"/>
      <c r="K343" s="454">
        <f t="shared" si="214"/>
        <v>0</v>
      </c>
      <c r="L343" s="454"/>
      <c r="M343" s="454"/>
      <c r="N343" s="454">
        <f t="shared" si="215"/>
        <v>0</v>
      </c>
      <c r="O343" s="454"/>
      <c r="P343" s="454"/>
      <c r="Q343" s="455"/>
      <c r="R343" s="468" t="s">
        <v>893</v>
      </c>
      <c r="S343" s="456" t="s">
        <v>899</v>
      </c>
      <c r="T343" s="469"/>
      <c r="U343" s="446"/>
    </row>
    <row r="344" spans="1:21" s="470" customFormat="1" ht="18" customHeight="1">
      <c r="A344" s="452" t="s">
        <v>942</v>
      </c>
      <c r="B344" s="453" t="s">
        <v>217</v>
      </c>
      <c r="C344" s="454">
        <f t="shared" si="211"/>
        <v>957</v>
      </c>
      <c r="D344" s="454">
        <v>957</v>
      </c>
      <c r="E344" s="454"/>
      <c r="F344" s="454">
        <f t="shared" si="212"/>
        <v>0</v>
      </c>
      <c r="G344" s="454"/>
      <c r="H344" s="454">
        <f t="shared" si="213"/>
        <v>293</v>
      </c>
      <c r="I344" s="454">
        <v>293</v>
      </c>
      <c r="J344" s="454"/>
      <c r="K344" s="454">
        <f t="shared" si="214"/>
        <v>0</v>
      </c>
      <c r="L344" s="454"/>
      <c r="M344" s="454"/>
      <c r="N344" s="454">
        <f t="shared" si="215"/>
        <v>0</v>
      </c>
      <c r="O344" s="454"/>
      <c r="P344" s="454"/>
      <c r="Q344" s="455"/>
      <c r="R344" s="468" t="s">
        <v>893</v>
      </c>
      <c r="S344" s="456" t="s">
        <v>900</v>
      </c>
      <c r="T344" s="469"/>
      <c r="U344" s="446"/>
    </row>
    <row r="345" spans="1:21" s="470" customFormat="1" ht="18" customHeight="1">
      <c r="A345" s="452" t="s">
        <v>942</v>
      </c>
      <c r="B345" s="453" t="s">
        <v>247</v>
      </c>
      <c r="C345" s="454">
        <f t="shared" si="211"/>
        <v>729</v>
      </c>
      <c r="D345" s="454">
        <v>729</v>
      </c>
      <c r="E345" s="454"/>
      <c r="F345" s="454">
        <f t="shared" si="212"/>
        <v>0</v>
      </c>
      <c r="G345" s="454"/>
      <c r="H345" s="454">
        <f t="shared" si="213"/>
        <v>224</v>
      </c>
      <c r="I345" s="454">
        <v>224</v>
      </c>
      <c r="J345" s="454"/>
      <c r="K345" s="454">
        <f t="shared" si="214"/>
        <v>0</v>
      </c>
      <c r="L345" s="454"/>
      <c r="M345" s="454"/>
      <c r="N345" s="454">
        <f t="shared" si="215"/>
        <v>0</v>
      </c>
      <c r="O345" s="454"/>
      <c r="P345" s="454"/>
      <c r="Q345" s="455"/>
      <c r="R345" s="468" t="s">
        <v>893</v>
      </c>
      <c r="S345" s="456" t="s">
        <v>901</v>
      </c>
      <c r="T345" s="469"/>
      <c r="U345" s="446"/>
    </row>
    <row r="346" spans="1:21" s="470" customFormat="1" ht="18" customHeight="1">
      <c r="A346" s="452" t="s">
        <v>942</v>
      </c>
      <c r="B346" s="453" t="s">
        <v>258</v>
      </c>
      <c r="C346" s="454">
        <f t="shared" si="211"/>
        <v>862</v>
      </c>
      <c r="D346" s="454">
        <v>862</v>
      </c>
      <c r="E346" s="454"/>
      <c r="F346" s="454">
        <f t="shared" si="212"/>
        <v>0</v>
      </c>
      <c r="G346" s="454"/>
      <c r="H346" s="454">
        <f t="shared" si="213"/>
        <v>264</v>
      </c>
      <c r="I346" s="454">
        <v>264</v>
      </c>
      <c r="J346" s="454"/>
      <c r="K346" s="454">
        <f t="shared" si="214"/>
        <v>0</v>
      </c>
      <c r="L346" s="454"/>
      <c r="M346" s="454"/>
      <c r="N346" s="454">
        <f t="shared" si="215"/>
        <v>0</v>
      </c>
      <c r="O346" s="454"/>
      <c r="P346" s="454"/>
      <c r="Q346" s="455"/>
      <c r="R346" s="468" t="s">
        <v>893</v>
      </c>
      <c r="S346" s="456" t="s">
        <v>902</v>
      </c>
      <c r="T346" s="469"/>
      <c r="U346" s="446"/>
    </row>
    <row r="347" spans="1:21" s="472" customFormat="1" ht="18" customHeight="1">
      <c r="A347" s="448">
        <v>3</v>
      </c>
      <c r="B347" s="449" t="s">
        <v>490</v>
      </c>
      <c r="C347" s="450">
        <f t="shared" ref="C347:P347" si="216">+C348+C350</f>
        <v>5419</v>
      </c>
      <c r="D347" s="450">
        <f t="shared" si="216"/>
        <v>5419</v>
      </c>
      <c r="E347" s="450">
        <f t="shared" si="216"/>
        <v>0</v>
      </c>
      <c r="F347" s="450">
        <f>+F348+F350</f>
        <v>0</v>
      </c>
      <c r="G347" s="450">
        <f>+G348+G350</f>
        <v>0</v>
      </c>
      <c r="H347" s="450">
        <f t="shared" si="216"/>
        <v>1800</v>
      </c>
      <c r="I347" s="450">
        <f t="shared" si="216"/>
        <v>1800</v>
      </c>
      <c r="J347" s="450">
        <f t="shared" si="216"/>
        <v>0</v>
      </c>
      <c r="K347" s="450">
        <f t="shared" si="216"/>
        <v>0</v>
      </c>
      <c r="L347" s="450">
        <f t="shared" si="216"/>
        <v>0</v>
      </c>
      <c r="M347" s="450">
        <f t="shared" si="216"/>
        <v>0</v>
      </c>
      <c r="N347" s="450">
        <f t="shared" si="216"/>
        <v>0</v>
      </c>
      <c r="O347" s="450">
        <f t="shared" si="216"/>
        <v>0</v>
      </c>
      <c r="P347" s="450">
        <f t="shared" si="216"/>
        <v>0</v>
      </c>
      <c r="Q347" s="451"/>
      <c r="R347" s="468" t="s">
        <v>893</v>
      </c>
      <c r="S347" s="441" t="s">
        <v>895</v>
      </c>
      <c r="T347" s="469"/>
      <c r="U347" s="471"/>
    </row>
    <row r="348" spans="1:21" s="474" customFormat="1" ht="18" customHeight="1">
      <c r="A348" s="459" t="s">
        <v>249</v>
      </c>
      <c r="B348" s="460" t="s">
        <v>248</v>
      </c>
      <c r="C348" s="461">
        <f>SUBTOTAL(9,C349)</f>
        <v>2168</v>
      </c>
      <c r="D348" s="461">
        <f t="shared" ref="D348:P348" si="217">SUBTOTAL(9,D349)</f>
        <v>2168</v>
      </c>
      <c r="E348" s="461">
        <f t="shared" si="217"/>
        <v>0</v>
      </c>
      <c r="F348" s="461">
        <f t="shared" si="217"/>
        <v>0</v>
      </c>
      <c r="G348" s="461">
        <f t="shared" si="217"/>
        <v>0</v>
      </c>
      <c r="H348" s="461">
        <f t="shared" si="217"/>
        <v>742</v>
      </c>
      <c r="I348" s="461">
        <f t="shared" si="217"/>
        <v>742</v>
      </c>
      <c r="J348" s="461">
        <f t="shared" si="217"/>
        <v>0</v>
      </c>
      <c r="K348" s="461">
        <f t="shared" si="217"/>
        <v>0</v>
      </c>
      <c r="L348" s="461">
        <f t="shared" si="217"/>
        <v>0</v>
      </c>
      <c r="M348" s="461">
        <f t="shared" si="217"/>
        <v>0</v>
      </c>
      <c r="N348" s="461">
        <f t="shared" si="217"/>
        <v>0</v>
      </c>
      <c r="O348" s="461">
        <f t="shared" si="217"/>
        <v>0</v>
      </c>
      <c r="P348" s="461">
        <f t="shared" si="217"/>
        <v>0</v>
      </c>
      <c r="Q348" s="462"/>
      <c r="R348" s="468" t="s">
        <v>893</v>
      </c>
      <c r="S348" s="441" t="s">
        <v>895</v>
      </c>
      <c r="T348" s="469"/>
      <c r="U348" s="473"/>
    </row>
    <row r="349" spans="1:21" s="470" customFormat="1" ht="18" customHeight="1">
      <c r="A349" s="452"/>
      <c r="B349" s="453" t="s">
        <v>430</v>
      </c>
      <c r="C349" s="454">
        <f>SUM(D349:E349)</f>
        <v>2168</v>
      </c>
      <c r="D349" s="454">
        <v>2168</v>
      </c>
      <c r="E349" s="454"/>
      <c r="F349" s="454">
        <f>SUM(G349:G349)</f>
        <v>0</v>
      </c>
      <c r="G349" s="454"/>
      <c r="H349" s="454">
        <f>SUM(I349:J349)</f>
        <v>742</v>
      </c>
      <c r="I349" s="454">
        <v>742</v>
      </c>
      <c r="J349" s="454"/>
      <c r="K349" s="454">
        <f>SUM(L349:M349)</f>
        <v>0</v>
      </c>
      <c r="L349" s="454"/>
      <c r="M349" s="454"/>
      <c r="N349" s="454">
        <f>SUM(O349:P349)</f>
        <v>0</v>
      </c>
      <c r="O349" s="454"/>
      <c r="P349" s="454"/>
      <c r="Q349" s="455"/>
      <c r="R349" s="468" t="s">
        <v>893</v>
      </c>
      <c r="S349" s="456" t="s">
        <v>904</v>
      </c>
      <c r="T349" s="469"/>
      <c r="U349" s="446"/>
    </row>
    <row r="350" spans="1:21" s="474" customFormat="1" ht="18" customHeight="1">
      <c r="A350" s="459" t="s">
        <v>249</v>
      </c>
      <c r="B350" s="460" t="s">
        <v>257</v>
      </c>
      <c r="C350" s="461">
        <f>SUBTOTAL(9,C351:C358)</f>
        <v>3251</v>
      </c>
      <c r="D350" s="461">
        <f t="shared" ref="D350:P350" si="218">SUBTOTAL(9,D351:D358)</f>
        <v>3251</v>
      </c>
      <c r="E350" s="461">
        <f t="shared" si="218"/>
        <v>0</v>
      </c>
      <c r="F350" s="461">
        <f t="shared" si="218"/>
        <v>0</v>
      </c>
      <c r="G350" s="461">
        <f t="shared" si="218"/>
        <v>0</v>
      </c>
      <c r="H350" s="461">
        <f t="shared" si="218"/>
        <v>1058</v>
      </c>
      <c r="I350" s="461">
        <f t="shared" si="218"/>
        <v>1058</v>
      </c>
      <c r="J350" s="461">
        <f t="shared" si="218"/>
        <v>0</v>
      </c>
      <c r="K350" s="461">
        <f t="shared" si="218"/>
        <v>0</v>
      </c>
      <c r="L350" s="461">
        <f t="shared" si="218"/>
        <v>0</v>
      </c>
      <c r="M350" s="461">
        <f t="shared" si="218"/>
        <v>0</v>
      </c>
      <c r="N350" s="461">
        <f t="shared" si="218"/>
        <v>0</v>
      </c>
      <c r="O350" s="461">
        <f t="shared" si="218"/>
        <v>0</v>
      </c>
      <c r="P350" s="461">
        <f t="shared" si="218"/>
        <v>0</v>
      </c>
      <c r="Q350" s="462"/>
      <c r="R350" s="468" t="s">
        <v>893</v>
      </c>
      <c r="S350" s="441" t="s">
        <v>895</v>
      </c>
      <c r="T350" s="469"/>
      <c r="U350" s="473"/>
    </row>
    <row r="351" spans="1:21" s="470" customFormat="1" ht="18" customHeight="1">
      <c r="A351" s="452" t="s">
        <v>942</v>
      </c>
      <c r="B351" s="453" t="s">
        <v>38</v>
      </c>
      <c r="C351" s="454">
        <f t="shared" ref="C351:C358" si="219">SUM(D351:E351)</f>
        <v>67</v>
      </c>
      <c r="D351" s="454">
        <v>67</v>
      </c>
      <c r="E351" s="454"/>
      <c r="F351" s="454">
        <f t="shared" ref="F351:F358" si="220">SUM(G351:G351)</f>
        <v>0</v>
      </c>
      <c r="G351" s="454"/>
      <c r="H351" s="454">
        <f t="shared" ref="H351:H358" si="221">SUM(I351:J351)</f>
        <v>0</v>
      </c>
      <c r="I351" s="454"/>
      <c r="J351" s="454"/>
      <c r="K351" s="454">
        <f t="shared" ref="K351:K358" si="222">SUM(L351:M351)</f>
        <v>0</v>
      </c>
      <c r="L351" s="454"/>
      <c r="M351" s="454"/>
      <c r="N351" s="454">
        <f t="shared" ref="N351:N358" si="223">SUM(O351:P351)</f>
        <v>0</v>
      </c>
      <c r="O351" s="454"/>
      <c r="P351" s="454"/>
      <c r="Q351" s="455"/>
      <c r="R351" s="468" t="s">
        <v>893</v>
      </c>
      <c r="S351" s="456" t="s">
        <v>1237</v>
      </c>
      <c r="T351" s="469"/>
      <c r="U351" s="446"/>
    </row>
    <row r="352" spans="1:21" s="470" customFormat="1" ht="18" customHeight="1">
      <c r="A352" s="452" t="s">
        <v>942</v>
      </c>
      <c r="B352" s="453" t="s">
        <v>68</v>
      </c>
      <c r="C352" s="454">
        <f t="shared" si="219"/>
        <v>375</v>
      </c>
      <c r="D352" s="454">
        <v>375</v>
      </c>
      <c r="E352" s="454"/>
      <c r="F352" s="454">
        <f t="shared" si="220"/>
        <v>0</v>
      </c>
      <c r="G352" s="454"/>
      <c r="H352" s="454">
        <f t="shared" si="221"/>
        <v>38</v>
      </c>
      <c r="I352" s="454">
        <v>38</v>
      </c>
      <c r="J352" s="454"/>
      <c r="K352" s="454">
        <f t="shared" si="222"/>
        <v>0</v>
      </c>
      <c r="L352" s="454"/>
      <c r="M352" s="454"/>
      <c r="N352" s="454">
        <f t="shared" si="223"/>
        <v>0</v>
      </c>
      <c r="O352" s="454"/>
      <c r="P352" s="454"/>
      <c r="Q352" s="455"/>
      <c r="R352" s="468" t="s">
        <v>893</v>
      </c>
      <c r="S352" s="456" t="s">
        <v>1238</v>
      </c>
      <c r="T352" s="469"/>
      <c r="U352" s="446"/>
    </row>
    <row r="353" spans="1:21" s="470" customFormat="1" ht="18" customHeight="1">
      <c r="A353" s="452" t="s">
        <v>942</v>
      </c>
      <c r="B353" s="453" t="s">
        <v>77</v>
      </c>
      <c r="C353" s="454">
        <f t="shared" si="219"/>
        <v>328</v>
      </c>
      <c r="D353" s="454">
        <v>328</v>
      </c>
      <c r="E353" s="454"/>
      <c r="F353" s="454">
        <f t="shared" si="220"/>
        <v>0</v>
      </c>
      <c r="G353" s="454"/>
      <c r="H353" s="454">
        <f t="shared" si="221"/>
        <v>124</v>
      </c>
      <c r="I353" s="454">
        <v>124</v>
      </c>
      <c r="J353" s="454"/>
      <c r="K353" s="454">
        <f t="shared" si="222"/>
        <v>0</v>
      </c>
      <c r="L353" s="454"/>
      <c r="M353" s="454"/>
      <c r="N353" s="454">
        <f t="shared" si="223"/>
        <v>0</v>
      </c>
      <c r="O353" s="454"/>
      <c r="P353" s="454"/>
      <c r="Q353" s="455"/>
      <c r="R353" s="468" t="s">
        <v>893</v>
      </c>
      <c r="S353" s="456" t="s">
        <v>1239</v>
      </c>
      <c r="T353" s="469"/>
      <c r="U353" s="446"/>
    </row>
    <row r="354" spans="1:21" s="470" customFormat="1" ht="18" customHeight="1">
      <c r="A354" s="452" t="s">
        <v>942</v>
      </c>
      <c r="B354" s="453" t="s">
        <v>152</v>
      </c>
      <c r="C354" s="454">
        <f t="shared" si="219"/>
        <v>431</v>
      </c>
      <c r="D354" s="454">
        <v>431</v>
      </c>
      <c r="E354" s="454"/>
      <c r="F354" s="454">
        <f t="shared" si="220"/>
        <v>0</v>
      </c>
      <c r="G354" s="454"/>
      <c r="H354" s="454">
        <f t="shared" si="221"/>
        <v>163</v>
      </c>
      <c r="I354" s="454">
        <v>163</v>
      </c>
      <c r="J354" s="454"/>
      <c r="K354" s="454">
        <f t="shared" si="222"/>
        <v>0</v>
      </c>
      <c r="L354" s="454"/>
      <c r="M354" s="454"/>
      <c r="N354" s="454">
        <f t="shared" si="223"/>
        <v>0</v>
      </c>
      <c r="O354" s="454"/>
      <c r="P354" s="454"/>
      <c r="Q354" s="455"/>
      <c r="R354" s="468" t="s">
        <v>893</v>
      </c>
      <c r="S354" s="456" t="s">
        <v>898</v>
      </c>
      <c r="T354" s="469"/>
      <c r="U354" s="446"/>
    </row>
    <row r="355" spans="1:21" s="470" customFormat="1" ht="18" customHeight="1">
      <c r="A355" s="452" t="s">
        <v>942</v>
      </c>
      <c r="B355" s="453" t="s">
        <v>204</v>
      </c>
      <c r="C355" s="454">
        <f t="shared" si="219"/>
        <v>634</v>
      </c>
      <c r="D355" s="454">
        <v>634</v>
      </c>
      <c r="E355" s="454"/>
      <c r="F355" s="454">
        <f t="shared" si="220"/>
        <v>0</v>
      </c>
      <c r="G355" s="454"/>
      <c r="H355" s="454">
        <f t="shared" si="221"/>
        <v>240</v>
      </c>
      <c r="I355" s="454">
        <v>240</v>
      </c>
      <c r="J355" s="454"/>
      <c r="K355" s="454">
        <f t="shared" si="222"/>
        <v>0</v>
      </c>
      <c r="L355" s="454"/>
      <c r="M355" s="454"/>
      <c r="N355" s="454">
        <f t="shared" si="223"/>
        <v>0</v>
      </c>
      <c r="O355" s="454"/>
      <c r="P355" s="454"/>
      <c r="Q355" s="455"/>
      <c r="R355" s="468" t="s">
        <v>893</v>
      </c>
      <c r="S355" s="456" t="s">
        <v>899</v>
      </c>
      <c r="T355" s="469"/>
      <c r="U355" s="446"/>
    </row>
    <row r="356" spans="1:21" s="470" customFormat="1" ht="18" customHeight="1">
      <c r="A356" s="452" t="s">
        <v>942</v>
      </c>
      <c r="B356" s="453" t="s">
        <v>217</v>
      </c>
      <c r="C356" s="454">
        <f t="shared" si="219"/>
        <v>734</v>
      </c>
      <c r="D356" s="454">
        <v>734</v>
      </c>
      <c r="E356" s="454"/>
      <c r="F356" s="454">
        <f t="shared" si="220"/>
        <v>0</v>
      </c>
      <c r="G356" s="454"/>
      <c r="H356" s="454">
        <f t="shared" si="221"/>
        <v>278</v>
      </c>
      <c r="I356" s="454">
        <v>278</v>
      </c>
      <c r="J356" s="454"/>
      <c r="K356" s="454">
        <f t="shared" si="222"/>
        <v>0</v>
      </c>
      <c r="L356" s="454"/>
      <c r="M356" s="454"/>
      <c r="N356" s="454">
        <f t="shared" si="223"/>
        <v>0</v>
      </c>
      <c r="O356" s="454"/>
      <c r="P356" s="454"/>
      <c r="Q356" s="455"/>
      <c r="R356" s="468" t="s">
        <v>893</v>
      </c>
      <c r="S356" s="456" t="s">
        <v>900</v>
      </c>
      <c r="T356" s="469"/>
      <c r="U356" s="446"/>
    </row>
    <row r="357" spans="1:21" s="470" customFormat="1" ht="18" customHeight="1">
      <c r="A357" s="452" t="s">
        <v>942</v>
      </c>
      <c r="B357" s="453" t="s">
        <v>247</v>
      </c>
      <c r="C357" s="454">
        <f t="shared" si="219"/>
        <v>282</v>
      </c>
      <c r="D357" s="454">
        <v>282</v>
      </c>
      <c r="E357" s="454"/>
      <c r="F357" s="454">
        <f t="shared" si="220"/>
        <v>0</v>
      </c>
      <c r="G357" s="454"/>
      <c r="H357" s="454">
        <f t="shared" si="221"/>
        <v>63</v>
      </c>
      <c r="I357" s="454">
        <v>63</v>
      </c>
      <c r="J357" s="454"/>
      <c r="K357" s="454">
        <f t="shared" si="222"/>
        <v>0</v>
      </c>
      <c r="L357" s="454"/>
      <c r="M357" s="454"/>
      <c r="N357" s="454">
        <f t="shared" si="223"/>
        <v>0</v>
      </c>
      <c r="O357" s="454"/>
      <c r="P357" s="454"/>
      <c r="Q357" s="455"/>
      <c r="R357" s="468" t="s">
        <v>893</v>
      </c>
      <c r="S357" s="456" t="s">
        <v>901</v>
      </c>
      <c r="T357" s="469"/>
      <c r="U357" s="446"/>
    </row>
    <row r="358" spans="1:21" s="470" customFormat="1" ht="18" customHeight="1">
      <c r="A358" s="452" t="s">
        <v>942</v>
      </c>
      <c r="B358" s="453" t="s">
        <v>258</v>
      </c>
      <c r="C358" s="454">
        <f t="shared" si="219"/>
        <v>400</v>
      </c>
      <c r="D358" s="454">
        <v>400</v>
      </c>
      <c r="E358" s="454"/>
      <c r="F358" s="454">
        <f t="shared" si="220"/>
        <v>0</v>
      </c>
      <c r="G358" s="454"/>
      <c r="H358" s="454">
        <f t="shared" si="221"/>
        <v>152</v>
      </c>
      <c r="I358" s="454">
        <v>152</v>
      </c>
      <c r="J358" s="454"/>
      <c r="K358" s="454">
        <f t="shared" si="222"/>
        <v>0</v>
      </c>
      <c r="L358" s="454"/>
      <c r="M358" s="454"/>
      <c r="N358" s="454">
        <f t="shared" si="223"/>
        <v>0</v>
      </c>
      <c r="O358" s="454"/>
      <c r="P358" s="454"/>
      <c r="Q358" s="455"/>
      <c r="R358" s="468" t="s">
        <v>893</v>
      </c>
      <c r="S358" s="456" t="s">
        <v>902</v>
      </c>
      <c r="T358" s="469"/>
      <c r="U358" s="446"/>
    </row>
    <row r="359" spans="1:21" s="470" customFormat="1" ht="25.5">
      <c r="A359" s="448" t="s">
        <v>47</v>
      </c>
      <c r="B359" s="449" t="s">
        <v>1309</v>
      </c>
      <c r="C359" s="450">
        <f>SUBTOTAL(9,C360:C363)</f>
        <v>41320</v>
      </c>
      <c r="D359" s="450">
        <f t="shared" ref="D359:P359" si="224">SUBTOTAL(9,D360:D363)</f>
        <v>41320</v>
      </c>
      <c r="E359" s="450">
        <f t="shared" si="224"/>
        <v>0</v>
      </c>
      <c r="F359" s="450">
        <f t="shared" si="224"/>
        <v>0</v>
      </c>
      <c r="G359" s="450">
        <f t="shared" si="224"/>
        <v>0</v>
      </c>
      <c r="H359" s="450">
        <f t="shared" si="224"/>
        <v>0</v>
      </c>
      <c r="I359" s="450">
        <f t="shared" si="224"/>
        <v>0</v>
      </c>
      <c r="J359" s="450">
        <f t="shared" si="224"/>
        <v>0</v>
      </c>
      <c r="K359" s="450">
        <f t="shared" si="224"/>
        <v>0</v>
      </c>
      <c r="L359" s="450">
        <f t="shared" si="224"/>
        <v>0</v>
      </c>
      <c r="M359" s="450">
        <f t="shared" si="224"/>
        <v>0</v>
      </c>
      <c r="N359" s="450">
        <f t="shared" si="224"/>
        <v>0</v>
      </c>
      <c r="O359" s="450">
        <f t="shared" si="224"/>
        <v>0</v>
      </c>
      <c r="P359" s="450">
        <f t="shared" si="224"/>
        <v>0</v>
      </c>
      <c r="Q359" s="451"/>
      <c r="R359" s="468" t="s">
        <v>893</v>
      </c>
      <c r="S359" s="441" t="s">
        <v>895</v>
      </c>
      <c r="T359" s="469"/>
      <c r="U359" s="446"/>
    </row>
    <row r="360" spans="1:21" s="470" customFormat="1" ht="18" customHeight="1">
      <c r="A360" s="452" t="s">
        <v>942</v>
      </c>
      <c r="B360" s="453" t="s">
        <v>204</v>
      </c>
      <c r="C360" s="454">
        <f>SUM(D360:E360)</f>
        <v>12060</v>
      </c>
      <c r="D360" s="454">
        <v>12060</v>
      </c>
      <c r="E360" s="454"/>
      <c r="F360" s="454">
        <f>SUM(G360:G360)</f>
        <v>0</v>
      </c>
      <c r="G360" s="454"/>
      <c r="H360" s="454">
        <f>SUM(I360:J360)</f>
        <v>0</v>
      </c>
      <c r="I360" s="454"/>
      <c r="J360" s="454"/>
      <c r="K360" s="454">
        <f>SUM(L360:M360)</f>
        <v>0</v>
      </c>
      <c r="L360" s="454"/>
      <c r="M360" s="454"/>
      <c r="N360" s="454">
        <f>SUM(O360:P360)</f>
        <v>0</v>
      </c>
      <c r="O360" s="454"/>
      <c r="P360" s="454"/>
      <c r="Q360" s="451"/>
      <c r="R360" s="468" t="s">
        <v>893</v>
      </c>
      <c r="S360" s="456" t="s">
        <v>899</v>
      </c>
      <c r="T360" s="469"/>
      <c r="U360" s="446"/>
    </row>
    <row r="361" spans="1:21" s="470" customFormat="1" ht="18" customHeight="1">
      <c r="A361" s="452" t="s">
        <v>942</v>
      </c>
      <c r="B361" s="453" t="s">
        <v>217</v>
      </c>
      <c r="C361" s="454">
        <f>SUM(D361:E361)</f>
        <v>13140</v>
      </c>
      <c r="D361" s="454">
        <v>13140</v>
      </c>
      <c r="E361" s="454"/>
      <c r="F361" s="454">
        <f>SUM(G361:G361)</f>
        <v>0</v>
      </c>
      <c r="G361" s="454"/>
      <c r="H361" s="454">
        <f>SUM(I361:J361)</f>
        <v>0</v>
      </c>
      <c r="I361" s="454"/>
      <c r="J361" s="454"/>
      <c r="K361" s="454">
        <f>SUM(L361:M361)</f>
        <v>0</v>
      </c>
      <c r="L361" s="454"/>
      <c r="M361" s="454"/>
      <c r="N361" s="454">
        <f>SUM(O361:P361)</f>
        <v>0</v>
      </c>
      <c r="O361" s="454"/>
      <c r="P361" s="454"/>
      <c r="Q361" s="451"/>
      <c r="R361" s="468" t="s">
        <v>893</v>
      </c>
      <c r="S361" s="456" t="s">
        <v>900</v>
      </c>
      <c r="T361" s="469"/>
      <c r="U361" s="446"/>
    </row>
    <row r="362" spans="1:21" s="470" customFormat="1" ht="18" customHeight="1">
      <c r="A362" s="452" t="s">
        <v>942</v>
      </c>
      <c r="B362" s="453" t="s">
        <v>247</v>
      </c>
      <c r="C362" s="454">
        <f>SUM(D362:E362)</f>
        <v>4680</v>
      </c>
      <c r="D362" s="454">
        <v>4680</v>
      </c>
      <c r="E362" s="454"/>
      <c r="F362" s="454">
        <f>SUM(G362:G362)</f>
        <v>0</v>
      </c>
      <c r="G362" s="454"/>
      <c r="H362" s="454">
        <f>SUM(I362:J362)</f>
        <v>0</v>
      </c>
      <c r="I362" s="454"/>
      <c r="J362" s="454"/>
      <c r="K362" s="454">
        <f>SUM(L362:M362)</f>
        <v>0</v>
      </c>
      <c r="L362" s="454"/>
      <c r="M362" s="454"/>
      <c r="N362" s="454">
        <f>SUM(O362:P362)</f>
        <v>0</v>
      </c>
      <c r="O362" s="454"/>
      <c r="P362" s="454"/>
      <c r="Q362" s="451"/>
      <c r="R362" s="468" t="s">
        <v>893</v>
      </c>
      <c r="S362" s="456" t="s">
        <v>901</v>
      </c>
      <c r="T362" s="469"/>
      <c r="U362" s="446"/>
    </row>
    <row r="363" spans="1:21" s="470" customFormat="1" ht="18" customHeight="1">
      <c r="A363" s="452" t="s">
        <v>942</v>
      </c>
      <c r="B363" s="453" t="s">
        <v>258</v>
      </c>
      <c r="C363" s="454">
        <f>SUM(D363:E363)</f>
        <v>11440</v>
      </c>
      <c r="D363" s="454">
        <v>11440</v>
      </c>
      <c r="E363" s="454"/>
      <c r="F363" s="454">
        <f>SUM(G363:G363)</f>
        <v>0</v>
      </c>
      <c r="G363" s="454"/>
      <c r="H363" s="454">
        <f>SUM(I363:J363)</f>
        <v>0</v>
      </c>
      <c r="I363" s="454"/>
      <c r="J363" s="454"/>
      <c r="K363" s="454">
        <f>SUM(L363:M363)</f>
        <v>0</v>
      </c>
      <c r="L363" s="454"/>
      <c r="M363" s="454"/>
      <c r="N363" s="454">
        <f>SUM(O363:P363)</f>
        <v>0</v>
      </c>
      <c r="O363" s="454"/>
      <c r="P363" s="454"/>
      <c r="Q363" s="451"/>
      <c r="R363" s="468" t="s">
        <v>893</v>
      </c>
      <c r="S363" s="456" t="s">
        <v>902</v>
      </c>
      <c r="T363" s="469"/>
      <c r="U363" s="446"/>
    </row>
    <row r="364" spans="1:21" s="470" customFormat="1" ht="18" customHeight="1">
      <c r="A364" s="448" t="s">
        <v>50</v>
      </c>
      <c r="B364" s="449" t="s">
        <v>1310</v>
      </c>
      <c r="C364" s="450">
        <f t="shared" ref="C364:P364" si="225">C365+C367</f>
        <v>12477</v>
      </c>
      <c r="D364" s="450">
        <f t="shared" si="225"/>
        <v>12477</v>
      </c>
      <c r="E364" s="450">
        <f t="shared" si="225"/>
        <v>0</v>
      </c>
      <c r="F364" s="450">
        <f t="shared" si="225"/>
        <v>0</v>
      </c>
      <c r="G364" s="450">
        <f t="shared" si="225"/>
        <v>0</v>
      </c>
      <c r="H364" s="450">
        <f t="shared" si="225"/>
        <v>28.5441</v>
      </c>
      <c r="I364" s="450">
        <f t="shared" si="225"/>
        <v>28.5441</v>
      </c>
      <c r="J364" s="450">
        <f t="shared" si="225"/>
        <v>0</v>
      </c>
      <c r="K364" s="450">
        <f t="shared" si="225"/>
        <v>0</v>
      </c>
      <c r="L364" s="450">
        <f t="shared" si="225"/>
        <v>0</v>
      </c>
      <c r="M364" s="450">
        <f t="shared" si="225"/>
        <v>0</v>
      </c>
      <c r="N364" s="450">
        <f t="shared" si="225"/>
        <v>0</v>
      </c>
      <c r="O364" s="450">
        <f t="shared" si="225"/>
        <v>0</v>
      </c>
      <c r="P364" s="450">
        <f t="shared" si="225"/>
        <v>0</v>
      </c>
      <c r="Q364" s="475"/>
      <c r="R364" s="468" t="s">
        <v>893</v>
      </c>
      <c r="S364" s="441" t="s">
        <v>895</v>
      </c>
      <c r="T364" s="469"/>
      <c r="U364" s="446"/>
    </row>
    <row r="365" spans="1:21" s="472" customFormat="1" ht="18" customHeight="1">
      <c r="A365" s="448">
        <v>1</v>
      </c>
      <c r="B365" s="449" t="s">
        <v>1311</v>
      </c>
      <c r="C365" s="450">
        <f>SUBTOTAL(9,C366)</f>
        <v>9753</v>
      </c>
      <c r="D365" s="450">
        <f t="shared" ref="D365:P365" si="226">SUBTOTAL(9,D366)</f>
        <v>9753</v>
      </c>
      <c r="E365" s="450">
        <f t="shared" si="226"/>
        <v>0</v>
      </c>
      <c r="F365" s="450">
        <f t="shared" si="226"/>
        <v>0</v>
      </c>
      <c r="G365" s="450">
        <f t="shared" si="226"/>
        <v>0</v>
      </c>
      <c r="H365" s="450">
        <f t="shared" si="226"/>
        <v>0</v>
      </c>
      <c r="I365" s="450">
        <f t="shared" si="226"/>
        <v>0</v>
      </c>
      <c r="J365" s="450">
        <f t="shared" si="226"/>
        <v>0</v>
      </c>
      <c r="K365" s="450">
        <f t="shared" si="226"/>
        <v>0</v>
      </c>
      <c r="L365" s="450">
        <f t="shared" si="226"/>
        <v>0</v>
      </c>
      <c r="M365" s="450">
        <f t="shared" si="226"/>
        <v>0</v>
      </c>
      <c r="N365" s="450">
        <f t="shared" si="226"/>
        <v>0</v>
      </c>
      <c r="O365" s="450">
        <f t="shared" si="226"/>
        <v>0</v>
      </c>
      <c r="P365" s="450">
        <f t="shared" si="226"/>
        <v>0</v>
      </c>
      <c r="Q365" s="451"/>
      <c r="R365" s="468" t="s">
        <v>893</v>
      </c>
      <c r="S365" s="441" t="s">
        <v>895</v>
      </c>
      <c r="T365" s="469"/>
      <c r="U365" s="471"/>
    </row>
    <row r="366" spans="1:21" s="470" customFormat="1" ht="18" customHeight="1">
      <c r="A366" s="452"/>
      <c r="B366" s="453" t="s">
        <v>809</v>
      </c>
      <c r="C366" s="454">
        <f>SUM(D366:E366)</f>
        <v>9753</v>
      </c>
      <c r="D366" s="454">
        <v>9753</v>
      </c>
      <c r="E366" s="454"/>
      <c r="F366" s="454">
        <f>SUM(G366:G366)</f>
        <v>0</v>
      </c>
      <c r="G366" s="454"/>
      <c r="H366" s="454">
        <f>SUM(I366:J366)</f>
        <v>0</v>
      </c>
      <c r="I366" s="454"/>
      <c r="J366" s="454"/>
      <c r="K366" s="454">
        <f>SUM(L366:M366)</f>
        <v>0</v>
      </c>
      <c r="L366" s="454"/>
      <c r="M366" s="454"/>
      <c r="N366" s="454">
        <f>SUM(O366:P366)</f>
        <v>0</v>
      </c>
      <c r="O366" s="454"/>
      <c r="P366" s="454"/>
      <c r="Q366" s="455"/>
      <c r="R366" s="468" t="s">
        <v>893</v>
      </c>
      <c r="S366" s="456" t="s">
        <v>1296</v>
      </c>
      <c r="T366" s="469"/>
      <c r="U366" s="446"/>
    </row>
    <row r="367" spans="1:21" s="472" customFormat="1" ht="18" customHeight="1">
      <c r="A367" s="448">
        <v>2</v>
      </c>
      <c r="B367" s="449" t="s">
        <v>1312</v>
      </c>
      <c r="C367" s="450">
        <f>C368+C371</f>
        <v>2724</v>
      </c>
      <c r="D367" s="450">
        <f t="shared" ref="D367:P367" si="227">D368+D371</f>
        <v>2724</v>
      </c>
      <c r="E367" s="450">
        <f t="shared" si="227"/>
        <v>0</v>
      </c>
      <c r="F367" s="450">
        <f t="shared" si="227"/>
        <v>0</v>
      </c>
      <c r="G367" s="450">
        <f t="shared" si="227"/>
        <v>0</v>
      </c>
      <c r="H367" s="450">
        <f t="shared" si="227"/>
        <v>28.5441</v>
      </c>
      <c r="I367" s="450">
        <f t="shared" si="227"/>
        <v>28.5441</v>
      </c>
      <c r="J367" s="450">
        <f t="shared" si="227"/>
        <v>0</v>
      </c>
      <c r="K367" s="450">
        <f t="shared" si="227"/>
        <v>0</v>
      </c>
      <c r="L367" s="450">
        <f t="shared" si="227"/>
        <v>0</v>
      </c>
      <c r="M367" s="450">
        <f t="shared" si="227"/>
        <v>0</v>
      </c>
      <c r="N367" s="450">
        <f t="shared" si="227"/>
        <v>0</v>
      </c>
      <c r="O367" s="450">
        <f t="shared" si="227"/>
        <v>0</v>
      </c>
      <c r="P367" s="450">
        <f t="shared" si="227"/>
        <v>0</v>
      </c>
      <c r="Q367" s="451"/>
      <c r="R367" s="468" t="s">
        <v>893</v>
      </c>
      <c r="S367" s="441" t="s">
        <v>895</v>
      </c>
      <c r="T367" s="469"/>
      <c r="U367" s="471"/>
    </row>
    <row r="368" spans="1:21" s="474" customFormat="1" ht="18" customHeight="1">
      <c r="A368" s="459" t="s">
        <v>249</v>
      </c>
      <c r="B368" s="460" t="s">
        <v>248</v>
      </c>
      <c r="C368" s="461">
        <f>SUBTOTAL(9,C369:C370)</f>
        <v>1090</v>
      </c>
      <c r="D368" s="461">
        <f t="shared" ref="D368:P368" si="228">SUBTOTAL(9,D369:D370)</f>
        <v>1090</v>
      </c>
      <c r="E368" s="461">
        <f t="shared" si="228"/>
        <v>0</v>
      </c>
      <c r="F368" s="461">
        <f t="shared" si="228"/>
        <v>0</v>
      </c>
      <c r="G368" s="461">
        <f t="shared" si="228"/>
        <v>0</v>
      </c>
      <c r="H368" s="461">
        <f t="shared" si="228"/>
        <v>19</v>
      </c>
      <c r="I368" s="461">
        <f t="shared" si="228"/>
        <v>19</v>
      </c>
      <c r="J368" s="461">
        <f t="shared" si="228"/>
        <v>0</v>
      </c>
      <c r="K368" s="461">
        <f t="shared" si="228"/>
        <v>0</v>
      </c>
      <c r="L368" s="461">
        <f t="shared" si="228"/>
        <v>0</v>
      </c>
      <c r="M368" s="461">
        <f t="shared" si="228"/>
        <v>0</v>
      </c>
      <c r="N368" s="461">
        <f t="shared" si="228"/>
        <v>0</v>
      </c>
      <c r="O368" s="461">
        <f t="shared" si="228"/>
        <v>0</v>
      </c>
      <c r="P368" s="461">
        <f t="shared" si="228"/>
        <v>0</v>
      </c>
      <c r="Q368" s="462"/>
      <c r="R368" s="468" t="s">
        <v>893</v>
      </c>
      <c r="S368" s="441" t="s">
        <v>895</v>
      </c>
      <c r="T368" s="469"/>
      <c r="U368" s="473"/>
    </row>
    <row r="369" spans="1:21" s="470" customFormat="1" ht="18" customHeight="1">
      <c r="A369" s="452" t="s">
        <v>942</v>
      </c>
      <c r="B369" s="453" t="s">
        <v>1313</v>
      </c>
      <c r="C369" s="454">
        <f>SUM(D369:E369)</f>
        <v>96</v>
      </c>
      <c r="D369" s="454">
        <v>96</v>
      </c>
      <c r="E369" s="454"/>
      <c r="F369" s="454">
        <f>SUM(G369:G369)</f>
        <v>0</v>
      </c>
      <c r="G369" s="454"/>
      <c r="H369" s="454">
        <f>SUM(I369:J369)</f>
        <v>0</v>
      </c>
      <c r="I369" s="454"/>
      <c r="J369" s="454"/>
      <c r="K369" s="454">
        <f>SUM(L369:M369)</f>
        <v>0</v>
      </c>
      <c r="L369" s="454"/>
      <c r="M369" s="454"/>
      <c r="N369" s="454">
        <f>SUM(O369:P369)</f>
        <v>0</v>
      </c>
      <c r="O369" s="454"/>
      <c r="P369" s="454"/>
      <c r="Q369" s="455"/>
      <c r="R369" s="468" t="s">
        <v>893</v>
      </c>
      <c r="S369" s="456" t="s">
        <v>1314</v>
      </c>
      <c r="T369" s="469"/>
      <c r="U369" s="446"/>
    </row>
    <row r="370" spans="1:21" s="470" customFormat="1" ht="18" customHeight="1">
      <c r="A370" s="452" t="s">
        <v>942</v>
      </c>
      <c r="B370" s="453" t="s">
        <v>430</v>
      </c>
      <c r="C370" s="454">
        <f>SUM(D370:E370)</f>
        <v>994</v>
      </c>
      <c r="D370" s="454">
        <v>994</v>
      </c>
      <c r="E370" s="454"/>
      <c r="F370" s="454">
        <f>SUM(G370:G370)</f>
        <v>0</v>
      </c>
      <c r="G370" s="454"/>
      <c r="H370" s="454">
        <f>SUM(I370:J370)</f>
        <v>19</v>
      </c>
      <c r="I370" s="454">
        <v>19</v>
      </c>
      <c r="J370" s="454"/>
      <c r="K370" s="454">
        <f>SUM(L370:M370)</f>
        <v>0</v>
      </c>
      <c r="L370" s="454"/>
      <c r="M370" s="454"/>
      <c r="N370" s="454">
        <f>SUM(O370:P370)</f>
        <v>0</v>
      </c>
      <c r="O370" s="454"/>
      <c r="P370" s="454"/>
      <c r="Q370" s="455"/>
      <c r="R370" s="468" t="s">
        <v>893</v>
      </c>
      <c r="S370" s="456" t="s">
        <v>904</v>
      </c>
      <c r="T370" s="469"/>
      <c r="U370" s="446"/>
    </row>
    <row r="371" spans="1:21" s="474" customFormat="1" ht="18" customHeight="1">
      <c r="A371" s="459" t="s">
        <v>249</v>
      </c>
      <c r="B371" s="460" t="s">
        <v>257</v>
      </c>
      <c r="C371" s="461">
        <f>SUBTOTAL(9,C372:C379)</f>
        <v>1634</v>
      </c>
      <c r="D371" s="461">
        <f t="shared" ref="D371:P371" si="229">SUBTOTAL(9,D372:D379)</f>
        <v>1634</v>
      </c>
      <c r="E371" s="461">
        <f t="shared" si="229"/>
        <v>0</v>
      </c>
      <c r="F371" s="461">
        <f t="shared" si="229"/>
        <v>0</v>
      </c>
      <c r="G371" s="461">
        <f t="shared" si="229"/>
        <v>0</v>
      </c>
      <c r="H371" s="461">
        <f t="shared" si="229"/>
        <v>9.5441000000000003</v>
      </c>
      <c r="I371" s="461">
        <f t="shared" si="229"/>
        <v>9.5441000000000003</v>
      </c>
      <c r="J371" s="461">
        <f t="shared" si="229"/>
        <v>0</v>
      </c>
      <c r="K371" s="461">
        <f t="shared" si="229"/>
        <v>0</v>
      </c>
      <c r="L371" s="461">
        <f t="shared" si="229"/>
        <v>0</v>
      </c>
      <c r="M371" s="461">
        <f t="shared" si="229"/>
        <v>0</v>
      </c>
      <c r="N371" s="461">
        <f t="shared" si="229"/>
        <v>0</v>
      </c>
      <c r="O371" s="461">
        <f t="shared" si="229"/>
        <v>0</v>
      </c>
      <c r="P371" s="461">
        <f t="shared" si="229"/>
        <v>0</v>
      </c>
      <c r="Q371" s="462"/>
      <c r="R371" s="468" t="s">
        <v>893</v>
      </c>
      <c r="S371" s="441" t="s">
        <v>895</v>
      </c>
      <c r="T371" s="469"/>
      <c r="U371" s="473"/>
    </row>
    <row r="372" spans="1:21" s="470" customFormat="1" ht="18" customHeight="1">
      <c r="A372" s="452" t="s">
        <v>942</v>
      </c>
      <c r="B372" s="453" t="s">
        <v>38</v>
      </c>
      <c r="C372" s="454">
        <f t="shared" ref="C372:C379" si="230">SUM(D372:E372)</f>
        <v>15</v>
      </c>
      <c r="D372" s="454">
        <v>15</v>
      </c>
      <c r="E372" s="454"/>
      <c r="F372" s="454">
        <f t="shared" ref="F372:F379" si="231">SUM(G372:G372)</f>
        <v>0</v>
      </c>
      <c r="G372" s="454"/>
      <c r="H372" s="454">
        <f t="shared" ref="H372:H379" si="232">SUM(I372:J372)</f>
        <v>0</v>
      </c>
      <c r="I372" s="454"/>
      <c r="J372" s="454"/>
      <c r="K372" s="454">
        <f t="shared" ref="K372:K379" si="233">SUM(L372:M372)</f>
        <v>0</v>
      </c>
      <c r="L372" s="454"/>
      <c r="M372" s="454"/>
      <c r="N372" s="454">
        <f t="shared" ref="N372:N379" si="234">SUM(O372:P372)</f>
        <v>0</v>
      </c>
      <c r="O372" s="454"/>
      <c r="P372" s="454"/>
      <c r="Q372" s="455"/>
      <c r="R372" s="468" t="s">
        <v>893</v>
      </c>
      <c r="S372" s="456" t="s">
        <v>1237</v>
      </c>
      <c r="T372" s="469"/>
      <c r="U372" s="446"/>
    </row>
    <row r="373" spans="1:21" s="470" customFormat="1" ht="18" customHeight="1">
      <c r="A373" s="452" t="s">
        <v>942</v>
      </c>
      <c r="B373" s="453" t="s">
        <v>68</v>
      </c>
      <c r="C373" s="454">
        <f t="shared" si="230"/>
        <v>137</v>
      </c>
      <c r="D373" s="454">
        <v>137</v>
      </c>
      <c r="E373" s="454"/>
      <c r="F373" s="454">
        <f t="shared" si="231"/>
        <v>0</v>
      </c>
      <c r="G373" s="454"/>
      <c r="H373" s="454">
        <f t="shared" si="232"/>
        <v>8</v>
      </c>
      <c r="I373" s="454">
        <v>8</v>
      </c>
      <c r="J373" s="454"/>
      <c r="K373" s="454">
        <f t="shared" si="233"/>
        <v>0</v>
      </c>
      <c r="L373" s="454"/>
      <c r="M373" s="454"/>
      <c r="N373" s="454">
        <f t="shared" si="234"/>
        <v>0</v>
      </c>
      <c r="O373" s="454"/>
      <c r="P373" s="454"/>
      <c r="Q373" s="455"/>
      <c r="R373" s="468" t="s">
        <v>893</v>
      </c>
      <c r="S373" s="456" t="s">
        <v>1238</v>
      </c>
      <c r="T373" s="469"/>
      <c r="U373" s="446"/>
    </row>
    <row r="374" spans="1:21" s="470" customFormat="1" ht="18" customHeight="1">
      <c r="A374" s="452" t="s">
        <v>942</v>
      </c>
      <c r="B374" s="453" t="s">
        <v>77</v>
      </c>
      <c r="C374" s="454">
        <f t="shared" si="230"/>
        <v>142</v>
      </c>
      <c r="D374" s="454">
        <v>142</v>
      </c>
      <c r="E374" s="454"/>
      <c r="F374" s="454">
        <f t="shared" si="231"/>
        <v>0</v>
      </c>
      <c r="G374" s="454"/>
      <c r="H374" s="454">
        <f t="shared" si="232"/>
        <v>0.54410000000000003</v>
      </c>
      <c r="I374" s="454">
        <v>0.54410000000000003</v>
      </c>
      <c r="J374" s="454"/>
      <c r="K374" s="454">
        <f t="shared" si="233"/>
        <v>0</v>
      </c>
      <c r="L374" s="454"/>
      <c r="M374" s="454"/>
      <c r="N374" s="454">
        <f t="shared" si="234"/>
        <v>0</v>
      </c>
      <c r="O374" s="454"/>
      <c r="P374" s="454"/>
      <c r="Q374" s="455"/>
      <c r="R374" s="468" t="s">
        <v>893</v>
      </c>
      <c r="S374" s="456" t="s">
        <v>1239</v>
      </c>
      <c r="T374" s="469"/>
      <c r="U374" s="446"/>
    </row>
    <row r="375" spans="1:21" s="470" customFormat="1" ht="18" customHeight="1">
      <c r="A375" s="452" t="s">
        <v>942</v>
      </c>
      <c r="B375" s="453" t="s">
        <v>152</v>
      </c>
      <c r="C375" s="454">
        <f t="shared" si="230"/>
        <v>211</v>
      </c>
      <c r="D375" s="454">
        <v>211</v>
      </c>
      <c r="E375" s="454"/>
      <c r="F375" s="454">
        <f t="shared" si="231"/>
        <v>0</v>
      </c>
      <c r="G375" s="454"/>
      <c r="H375" s="454">
        <f t="shared" si="232"/>
        <v>0</v>
      </c>
      <c r="I375" s="454"/>
      <c r="J375" s="454"/>
      <c r="K375" s="454">
        <f t="shared" si="233"/>
        <v>0</v>
      </c>
      <c r="L375" s="454"/>
      <c r="M375" s="454"/>
      <c r="N375" s="454">
        <f t="shared" si="234"/>
        <v>0</v>
      </c>
      <c r="O375" s="454"/>
      <c r="P375" s="454"/>
      <c r="Q375" s="455"/>
      <c r="R375" s="468" t="s">
        <v>893</v>
      </c>
      <c r="S375" s="456" t="s">
        <v>898</v>
      </c>
      <c r="T375" s="469"/>
      <c r="U375" s="446"/>
    </row>
    <row r="376" spans="1:21" s="470" customFormat="1" ht="18" customHeight="1">
      <c r="A376" s="452" t="s">
        <v>942</v>
      </c>
      <c r="B376" s="453" t="s">
        <v>204</v>
      </c>
      <c r="C376" s="454">
        <f t="shared" si="230"/>
        <v>325</v>
      </c>
      <c r="D376" s="454">
        <v>325</v>
      </c>
      <c r="E376" s="454"/>
      <c r="F376" s="454">
        <f t="shared" si="231"/>
        <v>0</v>
      </c>
      <c r="G376" s="454"/>
      <c r="H376" s="454">
        <f t="shared" si="232"/>
        <v>0</v>
      </c>
      <c r="I376" s="454"/>
      <c r="J376" s="454"/>
      <c r="K376" s="454">
        <f t="shared" si="233"/>
        <v>0</v>
      </c>
      <c r="L376" s="454"/>
      <c r="M376" s="454"/>
      <c r="N376" s="454">
        <f t="shared" si="234"/>
        <v>0</v>
      </c>
      <c r="O376" s="454"/>
      <c r="P376" s="454"/>
      <c r="Q376" s="455"/>
      <c r="R376" s="468" t="s">
        <v>893</v>
      </c>
      <c r="S376" s="456" t="s">
        <v>899</v>
      </c>
      <c r="T376" s="469"/>
      <c r="U376" s="446"/>
    </row>
    <row r="377" spans="1:21" s="470" customFormat="1" ht="18" customHeight="1">
      <c r="A377" s="452" t="s">
        <v>942</v>
      </c>
      <c r="B377" s="453" t="s">
        <v>217</v>
      </c>
      <c r="C377" s="454">
        <f t="shared" si="230"/>
        <v>325</v>
      </c>
      <c r="D377" s="454">
        <v>325</v>
      </c>
      <c r="E377" s="454"/>
      <c r="F377" s="454">
        <f t="shared" si="231"/>
        <v>0</v>
      </c>
      <c r="G377" s="454"/>
      <c r="H377" s="454">
        <f t="shared" si="232"/>
        <v>1</v>
      </c>
      <c r="I377" s="454">
        <v>1</v>
      </c>
      <c r="J377" s="454"/>
      <c r="K377" s="454">
        <f t="shared" si="233"/>
        <v>0</v>
      </c>
      <c r="L377" s="454"/>
      <c r="M377" s="454"/>
      <c r="N377" s="454">
        <f t="shared" si="234"/>
        <v>0</v>
      </c>
      <c r="O377" s="454"/>
      <c r="P377" s="454"/>
      <c r="Q377" s="455"/>
      <c r="R377" s="468" t="s">
        <v>893</v>
      </c>
      <c r="S377" s="456" t="s">
        <v>900</v>
      </c>
      <c r="T377" s="469"/>
      <c r="U377" s="446"/>
    </row>
    <row r="378" spans="1:21" s="470" customFormat="1" ht="18" customHeight="1">
      <c r="A378" s="452" t="s">
        <v>942</v>
      </c>
      <c r="B378" s="453" t="s">
        <v>247</v>
      </c>
      <c r="C378" s="454">
        <f t="shared" si="230"/>
        <v>216</v>
      </c>
      <c r="D378" s="454">
        <v>216</v>
      </c>
      <c r="E378" s="454"/>
      <c r="F378" s="454">
        <f t="shared" si="231"/>
        <v>0</v>
      </c>
      <c r="G378" s="454"/>
      <c r="H378" s="454">
        <f t="shared" si="232"/>
        <v>0</v>
      </c>
      <c r="I378" s="454"/>
      <c r="J378" s="454"/>
      <c r="K378" s="454">
        <f t="shared" si="233"/>
        <v>0</v>
      </c>
      <c r="L378" s="454"/>
      <c r="M378" s="454"/>
      <c r="N378" s="454">
        <f t="shared" si="234"/>
        <v>0</v>
      </c>
      <c r="O378" s="454"/>
      <c r="P378" s="454"/>
      <c r="Q378" s="455"/>
      <c r="R378" s="468" t="s">
        <v>893</v>
      </c>
      <c r="S378" s="456" t="s">
        <v>901</v>
      </c>
      <c r="T378" s="469"/>
      <c r="U378" s="446"/>
    </row>
    <row r="379" spans="1:21" s="470" customFormat="1" ht="18" customHeight="1">
      <c r="A379" s="452" t="s">
        <v>942</v>
      </c>
      <c r="B379" s="453" t="s">
        <v>258</v>
      </c>
      <c r="C379" s="454">
        <f t="shared" si="230"/>
        <v>263</v>
      </c>
      <c r="D379" s="454">
        <v>263</v>
      </c>
      <c r="E379" s="454"/>
      <c r="F379" s="454">
        <f t="shared" si="231"/>
        <v>0</v>
      </c>
      <c r="G379" s="454"/>
      <c r="H379" s="454">
        <f t="shared" si="232"/>
        <v>0</v>
      </c>
      <c r="I379" s="454"/>
      <c r="J379" s="454"/>
      <c r="K379" s="454">
        <f t="shared" si="233"/>
        <v>0</v>
      </c>
      <c r="L379" s="454"/>
      <c r="M379" s="454"/>
      <c r="N379" s="454">
        <f t="shared" si="234"/>
        <v>0</v>
      </c>
      <c r="O379" s="454"/>
      <c r="P379" s="454"/>
      <c r="Q379" s="455"/>
      <c r="R379" s="468" t="s">
        <v>893</v>
      </c>
      <c r="S379" s="456" t="s">
        <v>902</v>
      </c>
      <c r="T379" s="469"/>
      <c r="U379" s="446"/>
    </row>
    <row r="380" spans="1:21" s="470" customFormat="1" ht="25.5">
      <c r="A380" s="448" t="s">
        <v>51</v>
      </c>
      <c r="B380" s="449" t="s">
        <v>1315</v>
      </c>
      <c r="C380" s="450">
        <f t="shared" ref="C380:P380" si="235">C381+C393</f>
        <v>9391</v>
      </c>
      <c r="D380" s="450">
        <f t="shared" si="235"/>
        <v>9391</v>
      </c>
      <c r="E380" s="450">
        <f t="shared" si="235"/>
        <v>0</v>
      </c>
      <c r="F380" s="450">
        <f>F381+F393</f>
        <v>0</v>
      </c>
      <c r="G380" s="450">
        <f>G381+G393</f>
        <v>0</v>
      </c>
      <c r="H380" s="450">
        <f t="shared" si="235"/>
        <v>2320.837</v>
      </c>
      <c r="I380" s="450">
        <f t="shared" si="235"/>
        <v>2320.837</v>
      </c>
      <c r="J380" s="450">
        <f t="shared" si="235"/>
        <v>0</v>
      </c>
      <c r="K380" s="450">
        <f t="shared" si="235"/>
        <v>0</v>
      </c>
      <c r="L380" s="450">
        <f t="shared" si="235"/>
        <v>0</v>
      </c>
      <c r="M380" s="450">
        <f t="shared" si="235"/>
        <v>0</v>
      </c>
      <c r="N380" s="450">
        <f t="shared" si="235"/>
        <v>11</v>
      </c>
      <c r="O380" s="450">
        <f t="shared" si="235"/>
        <v>11</v>
      </c>
      <c r="P380" s="450">
        <f t="shared" si="235"/>
        <v>0</v>
      </c>
      <c r="Q380" s="455"/>
      <c r="R380" s="468" t="s">
        <v>893</v>
      </c>
      <c r="S380" s="441" t="s">
        <v>895</v>
      </c>
      <c r="T380" s="469"/>
      <c r="U380" s="446"/>
    </row>
    <row r="381" spans="1:21" s="472" customFormat="1" ht="25.5">
      <c r="A381" s="448">
        <v>1</v>
      </c>
      <c r="B381" s="449" t="s">
        <v>1316</v>
      </c>
      <c r="C381" s="450">
        <f>+C382+C384</f>
        <v>6119</v>
      </c>
      <c r="D381" s="450">
        <f t="shared" ref="D381:P381" si="236">+D382+D384</f>
        <v>6119</v>
      </c>
      <c r="E381" s="450">
        <f t="shared" si="236"/>
        <v>0</v>
      </c>
      <c r="F381" s="450">
        <f t="shared" si="236"/>
        <v>0</v>
      </c>
      <c r="G381" s="450">
        <f t="shared" si="236"/>
        <v>0</v>
      </c>
      <c r="H381" s="450">
        <f t="shared" si="236"/>
        <v>708.64799999999991</v>
      </c>
      <c r="I381" s="450">
        <f t="shared" si="236"/>
        <v>708.64799999999991</v>
      </c>
      <c r="J381" s="450">
        <f t="shared" si="236"/>
        <v>0</v>
      </c>
      <c r="K381" s="450">
        <f t="shared" si="236"/>
        <v>0</v>
      </c>
      <c r="L381" s="450">
        <f t="shared" si="236"/>
        <v>0</v>
      </c>
      <c r="M381" s="450">
        <f t="shared" si="236"/>
        <v>0</v>
      </c>
      <c r="N381" s="450">
        <f t="shared" si="236"/>
        <v>0</v>
      </c>
      <c r="O381" s="450">
        <f t="shared" si="236"/>
        <v>0</v>
      </c>
      <c r="P381" s="450">
        <f t="shared" si="236"/>
        <v>0</v>
      </c>
      <c r="Q381" s="451"/>
      <c r="R381" s="468" t="s">
        <v>893</v>
      </c>
      <c r="S381" s="441" t="s">
        <v>895</v>
      </c>
      <c r="T381" s="469"/>
      <c r="U381" s="471"/>
    </row>
    <row r="382" spans="1:21" s="474" customFormat="1" ht="18" customHeight="1">
      <c r="A382" s="459" t="s">
        <v>249</v>
      </c>
      <c r="B382" s="460" t="s">
        <v>248</v>
      </c>
      <c r="C382" s="461">
        <f>SUBTOTAL(9,C383)</f>
        <v>1835</v>
      </c>
      <c r="D382" s="461">
        <f t="shared" ref="D382:P382" si="237">SUBTOTAL(9,D383)</f>
        <v>1835</v>
      </c>
      <c r="E382" s="461">
        <f t="shared" si="237"/>
        <v>0</v>
      </c>
      <c r="F382" s="461">
        <f t="shared" si="237"/>
        <v>0</v>
      </c>
      <c r="G382" s="461">
        <f t="shared" si="237"/>
        <v>0</v>
      </c>
      <c r="H382" s="461">
        <f t="shared" si="237"/>
        <v>0</v>
      </c>
      <c r="I382" s="461">
        <f t="shared" si="237"/>
        <v>0</v>
      </c>
      <c r="J382" s="461">
        <f t="shared" si="237"/>
        <v>0</v>
      </c>
      <c r="K382" s="461">
        <f t="shared" si="237"/>
        <v>0</v>
      </c>
      <c r="L382" s="461">
        <f t="shared" si="237"/>
        <v>0</v>
      </c>
      <c r="M382" s="461">
        <f t="shared" si="237"/>
        <v>0</v>
      </c>
      <c r="N382" s="461">
        <f t="shared" si="237"/>
        <v>0</v>
      </c>
      <c r="O382" s="461">
        <f t="shared" si="237"/>
        <v>0</v>
      </c>
      <c r="P382" s="461">
        <f t="shared" si="237"/>
        <v>0</v>
      </c>
      <c r="Q382" s="462"/>
      <c r="R382" s="468" t="s">
        <v>893</v>
      </c>
      <c r="S382" s="441" t="s">
        <v>895</v>
      </c>
      <c r="T382" s="469"/>
      <c r="U382" s="473"/>
    </row>
    <row r="383" spans="1:21" s="470" customFormat="1" ht="18" customHeight="1">
      <c r="A383" s="452"/>
      <c r="B383" s="453" t="s">
        <v>430</v>
      </c>
      <c r="C383" s="454">
        <f>SUM(D383:E383)</f>
        <v>1835</v>
      </c>
      <c r="D383" s="454">
        <v>1835</v>
      </c>
      <c r="E383" s="454"/>
      <c r="F383" s="454">
        <f>SUM(G383:G383)</f>
        <v>0</v>
      </c>
      <c r="G383" s="454"/>
      <c r="H383" s="454">
        <f>SUM(I383:J383)</f>
        <v>0</v>
      </c>
      <c r="I383" s="454"/>
      <c r="J383" s="454"/>
      <c r="K383" s="454">
        <f>SUM(L383:M383)</f>
        <v>0</v>
      </c>
      <c r="L383" s="454"/>
      <c r="M383" s="454"/>
      <c r="N383" s="454">
        <f>SUM(O383:P383)</f>
        <v>0</v>
      </c>
      <c r="O383" s="454"/>
      <c r="P383" s="454"/>
      <c r="Q383" s="455"/>
      <c r="R383" s="468" t="s">
        <v>893</v>
      </c>
      <c r="S383" s="456" t="s">
        <v>904</v>
      </c>
      <c r="T383" s="469"/>
      <c r="U383" s="446"/>
    </row>
    <row r="384" spans="1:21" s="474" customFormat="1" ht="18" customHeight="1">
      <c r="A384" s="459" t="s">
        <v>249</v>
      </c>
      <c r="B384" s="460" t="s">
        <v>257</v>
      </c>
      <c r="C384" s="461">
        <f>SUBTOTAL(9,C385:C392)</f>
        <v>4284</v>
      </c>
      <c r="D384" s="461">
        <f t="shared" ref="D384:P384" si="238">SUBTOTAL(9,D385:D392)</f>
        <v>4284</v>
      </c>
      <c r="E384" s="461">
        <f t="shared" si="238"/>
        <v>0</v>
      </c>
      <c r="F384" s="461">
        <f t="shared" si="238"/>
        <v>0</v>
      </c>
      <c r="G384" s="461">
        <f t="shared" si="238"/>
        <v>0</v>
      </c>
      <c r="H384" s="461">
        <f t="shared" si="238"/>
        <v>708.64799999999991</v>
      </c>
      <c r="I384" s="461">
        <f t="shared" si="238"/>
        <v>708.64799999999991</v>
      </c>
      <c r="J384" s="461">
        <f t="shared" si="238"/>
        <v>0</v>
      </c>
      <c r="K384" s="461">
        <f t="shared" si="238"/>
        <v>0</v>
      </c>
      <c r="L384" s="461">
        <f t="shared" si="238"/>
        <v>0</v>
      </c>
      <c r="M384" s="461">
        <f t="shared" si="238"/>
        <v>0</v>
      </c>
      <c r="N384" s="461">
        <f t="shared" si="238"/>
        <v>0</v>
      </c>
      <c r="O384" s="461">
        <f t="shared" si="238"/>
        <v>0</v>
      </c>
      <c r="P384" s="461">
        <f t="shared" si="238"/>
        <v>0</v>
      </c>
      <c r="Q384" s="462"/>
      <c r="R384" s="468" t="s">
        <v>893</v>
      </c>
      <c r="S384" s="441" t="s">
        <v>895</v>
      </c>
      <c r="T384" s="469"/>
      <c r="U384" s="473"/>
    </row>
    <row r="385" spans="1:21" s="470" customFormat="1" ht="18" customHeight="1">
      <c r="A385" s="452" t="s">
        <v>942</v>
      </c>
      <c r="B385" s="453" t="s">
        <v>38</v>
      </c>
      <c r="C385" s="454">
        <f t="shared" ref="C385:C392" si="239">SUM(D385:E385)</f>
        <v>40</v>
      </c>
      <c r="D385" s="454">
        <v>40</v>
      </c>
      <c r="E385" s="454"/>
      <c r="F385" s="454">
        <f t="shared" ref="F385:F392" si="240">SUM(G385:G385)</f>
        <v>0</v>
      </c>
      <c r="G385" s="454"/>
      <c r="H385" s="454">
        <f t="shared" ref="H385:H392" si="241">SUM(I385:J385)</f>
        <v>0</v>
      </c>
      <c r="I385" s="454"/>
      <c r="J385" s="454"/>
      <c r="K385" s="454">
        <f t="shared" ref="K385:K392" si="242">SUM(L385:M385)</f>
        <v>0</v>
      </c>
      <c r="L385" s="454"/>
      <c r="M385" s="454"/>
      <c r="N385" s="454">
        <f t="shared" ref="N385:N392" si="243">SUM(O385:P385)</f>
        <v>0</v>
      </c>
      <c r="O385" s="454"/>
      <c r="P385" s="454"/>
      <c r="Q385" s="455"/>
      <c r="R385" s="468" t="s">
        <v>893</v>
      </c>
      <c r="S385" s="456" t="s">
        <v>1237</v>
      </c>
      <c r="T385" s="469"/>
      <c r="U385" s="446"/>
    </row>
    <row r="386" spans="1:21" s="470" customFormat="1" ht="18" customHeight="1">
      <c r="A386" s="452" t="s">
        <v>942</v>
      </c>
      <c r="B386" s="453" t="s">
        <v>68</v>
      </c>
      <c r="C386" s="454">
        <f t="shared" si="239"/>
        <v>359</v>
      </c>
      <c r="D386" s="454">
        <v>359</v>
      </c>
      <c r="E386" s="454"/>
      <c r="F386" s="454">
        <f t="shared" si="240"/>
        <v>0</v>
      </c>
      <c r="G386" s="454"/>
      <c r="H386" s="454">
        <f t="shared" si="241"/>
        <v>0</v>
      </c>
      <c r="I386" s="454"/>
      <c r="J386" s="454"/>
      <c r="K386" s="454">
        <f t="shared" si="242"/>
        <v>0</v>
      </c>
      <c r="L386" s="454"/>
      <c r="M386" s="454"/>
      <c r="N386" s="454">
        <f t="shared" si="243"/>
        <v>0</v>
      </c>
      <c r="O386" s="454"/>
      <c r="P386" s="454"/>
      <c r="Q386" s="455"/>
      <c r="R386" s="468" t="s">
        <v>893</v>
      </c>
      <c r="S386" s="456" t="s">
        <v>1238</v>
      </c>
      <c r="T386" s="469"/>
      <c r="U386" s="446"/>
    </row>
    <row r="387" spans="1:21" s="470" customFormat="1" ht="18" customHeight="1">
      <c r="A387" s="452" t="s">
        <v>942</v>
      </c>
      <c r="B387" s="453" t="s">
        <v>77</v>
      </c>
      <c r="C387" s="454">
        <f t="shared" si="239"/>
        <v>373</v>
      </c>
      <c r="D387" s="454">
        <v>373</v>
      </c>
      <c r="E387" s="454"/>
      <c r="F387" s="454">
        <f t="shared" si="240"/>
        <v>0</v>
      </c>
      <c r="G387" s="454"/>
      <c r="H387" s="454">
        <f t="shared" si="241"/>
        <v>146.935</v>
      </c>
      <c r="I387" s="454">
        <v>146.935</v>
      </c>
      <c r="J387" s="454"/>
      <c r="K387" s="454">
        <f t="shared" si="242"/>
        <v>0</v>
      </c>
      <c r="L387" s="454"/>
      <c r="M387" s="454"/>
      <c r="N387" s="454">
        <f t="shared" si="243"/>
        <v>0</v>
      </c>
      <c r="O387" s="454"/>
      <c r="P387" s="454"/>
      <c r="Q387" s="455"/>
      <c r="R387" s="468" t="s">
        <v>893</v>
      </c>
      <c r="S387" s="456" t="s">
        <v>1239</v>
      </c>
      <c r="T387" s="469"/>
      <c r="U387" s="446"/>
    </row>
    <row r="388" spans="1:21" s="470" customFormat="1" ht="18" customHeight="1">
      <c r="A388" s="452" t="s">
        <v>942</v>
      </c>
      <c r="B388" s="453" t="s">
        <v>152</v>
      </c>
      <c r="C388" s="454">
        <f t="shared" si="239"/>
        <v>553</v>
      </c>
      <c r="D388" s="454">
        <v>553</v>
      </c>
      <c r="E388" s="454"/>
      <c r="F388" s="454">
        <f t="shared" si="240"/>
        <v>0</v>
      </c>
      <c r="G388" s="454"/>
      <c r="H388" s="454">
        <f t="shared" si="241"/>
        <v>18</v>
      </c>
      <c r="I388" s="454">
        <v>18</v>
      </c>
      <c r="J388" s="454"/>
      <c r="K388" s="454">
        <f t="shared" si="242"/>
        <v>0</v>
      </c>
      <c r="L388" s="454"/>
      <c r="M388" s="454"/>
      <c r="N388" s="454">
        <f t="shared" si="243"/>
        <v>0</v>
      </c>
      <c r="O388" s="454"/>
      <c r="P388" s="454"/>
      <c r="Q388" s="455"/>
      <c r="R388" s="468" t="s">
        <v>893</v>
      </c>
      <c r="S388" s="456" t="s">
        <v>898</v>
      </c>
      <c r="T388" s="469"/>
      <c r="U388" s="446"/>
    </row>
    <row r="389" spans="1:21" s="470" customFormat="1" ht="18" customHeight="1">
      <c r="A389" s="452" t="s">
        <v>942</v>
      </c>
      <c r="B389" s="453" t="s">
        <v>204</v>
      </c>
      <c r="C389" s="454">
        <f t="shared" si="239"/>
        <v>852</v>
      </c>
      <c r="D389" s="454">
        <v>852</v>
      </c>
      <c r="E389" s="454"/>
      <c r="F389" s="454">
        <f t="shared" si="240"/>
        <v>0</v>
      </c>
      <c r="G389" s="454"/>
      <c r="H389" s="454">
        <f t="shared" si="241"/>
        <v>0</v>
      </c>
      <c r="I389" s="454"/>
      <c r="J389" s="454"/>
      <c r="K389" s="454">
        <f t="shared" si="242"/>
        <v>0</v>
      </c>
      <c r="L389" s="454"/>
      <c r="M389" s="454"/>
      <c r="N389" s="454">
        <f t="shared" si="243"/>
        <v>0</v>
      </c>
      <c r="O389" s="454"/>
      <c r="P389" s="454"/>
      <c r="Q389" s="455"/>
      <c r="R389" s="468" t="s">
        <v>893</v>
      </c>
      <c r="S389" s="456" t="s">
        <v>899</v>
      </c>
      <c r="T389" s="469"/>
      <c r="U389" s="446"/>
    </row>
    <row r="390" spans="1:21" s="470" customFormat="1" ht="18" customHeight="1">
      <c r="A390" s="452" t="s">
        <v>942</v>
      </c>
      <c r="B390" s="453" t="s">
        <v>217</v>
      </c>
      <c r="C390" s="454">
        <f t="shared" si="239"/>
        <v>852</v>
      </c>
      <c r="D390" s="454">
        <v>852</v>
      </c>
      <c r="E390" s="454"/>
      <c r="F390" s="454">
        <f t="shared" si="240"/>
        <v>0</v>
      </c>
      <c r="G390" s="454"/>
      <c r="H390" s="454">
        <f t="shared" si="241"/>
        <v>362</v>
      </c>
      <c r="I390" s="454">
        <v>362</v>
      </c>
      <c r="J390" s="454"/>
      <c r="K390" s="454">
        <f t="shared" si="242"/>
        <v>0</v>
      </c>
      <c r="L390" s="454"/>
      <c r="M390" s="454"/>
      <c r="N390" s="454">
        <f t="shared" si="243"/>
        <v>0</v>
      </c>
      <c r="O390" s="454"/>
      <c r="P390" s="454"/>
      <c r="Q390" s="455"/>
      <c r="R390" s="468" t="s">
        <v>893</v>
      </c>
      <c r="S390" s="456" t="s">
        <v>900</v>
      </c>
      <c r="T390" s="469"/>
      <c r="U390" s="446"/>
    </row>
    <row r="391" spans="1:21" s="470" customFormat="1" ht="18" customHeight="1">
      <c r="A391" s="452" t="s">
        <v>942</v>
      </c>
      <c r="B391" s="453" t="s">
        <v>247</v>
      </c>
      <c r="C391" s="454">
        <f t="shared" si="239"/>
        <v>565</v>
      </c>
      <c r="D391" s="454">
        <v>565</v>
      </c>
      <c r="E391" s="454"/>
      <c r="F391" s="454">
        <f t="shared" si="240"/>
        <v>0</v>
      </c>
      <c r="G391" s="454"/>
      <c r="H391" s="454">
        <f t="shared" si="241"/>
        <v>181.21299999999999</v>
      </c>
      <c r="I391" s="454">
        <v>181.21299999999999</v>
      </c>
      <c r="J391" s="454"/>
      <c r="K391" s="454">
        <f t="shared" si="242"/>
        <v>0</v>
      </c>
      <c r="L391" s="454"/>
      <c r="M391" s="454"/>
      <c r="N391" s="454">
        <f t="shared" si="243"/>
        <v>0</v>
      </c>
      <c r="O391" s="454"/>
      <c r="P391" s="454"/>
      <c r="Q391" s="455"/>
      <c r="R391" s="468" t="s">
        <v>893</v>
      </c>
      <c r="S391" s="456" t="s">
        <v>901</v>
      </c>
      <c r="T391" s="469"/>
      <c r="U391" s="446"/>
    </row>
    <row r="392" spans="1:21" s="470" customFormat="1" ht="18" customHeight="1">
      <c r="A392" s="452" t="s">
        <v>942</v>
      </c>
      <c r="B392" s="453" t="s">
        <v>258</v>
      </c>
      <c r="C392" s="454">
        <f t="shared" si="239"/>
        <v>690</v>
      </c>
      <c r="D392" s="454">
        <v>690</v>
      </c>
      <c r="E392" s="454"/>
      <c r="F392" s="454">
        <f t="shared" si="240"/>
        <v>0</v>
      </c>
      <c r="G392" s="454"/>
      <c r="H392" s="454">
        <f t="shared" si="241"/>
        <v>0.5</v>
      </c>
      <c r="I392" s="454">
        <v>0.5</v>
      </c>
      <c r="J392" s="454"/>
      <c r="K392" s="454">
        <f t="shared" si="242"/>
        <v>0</v>
      </c>
      <c r="L392" s="454"/>
      <c r="M392" s="454"/>
      <c r="N392" s="454">
        <f t="shared" si="243"/>
        <v>0</v>
      </c>
      <c r="O392" s="454"/>
      <c r="P392" s="454"/>
      <c r="Q392" s="455"/>
      <c r="R392" s="468" t="s">
        <v>893</v>
      </c>
      <c r="S392" s="456" t="s">
        <v>902</v>
      </c>
      <c r="T392" s="469"/>
      <c r="U392" s="446"/>
    </row>
    <row r="393" spans="1:21" s="472" customFormat="1" ht="18" customHeight="1">
      <c r="A393" s="448">
        <v>2</v>
      </c>
      <c r="B393" s="449" t="s">
        <v>1317</v>
      </c>
      <c r="C393" s="450">
        <f>+C394+C401</f>
        <v>3272</v>
      </c>
      <c r="D393" s="450">
        <f t="shared" ref="D393:P393" si="244">+D394+D401</f>
        <v>3272</v>
      </c>
      <c r="E393" s="450">
        <f t="shared" si="244"/>
        <v>0</v>
      </c>
      <c r="F393" s="450">
        <f t="shared" si="244"/>
        <v>0</v>
      </c>
      <c r="G393" s="450">
        <f t="shared" si="244"/>
        <v>0</v>
      </c>
      <c r="H393" s="450">
        <f t="shared" si="244"/>
        <v>1612.1890000000001</v>
      </c>
      <c r="I393" s="450">
        <f t="shared" si="244"/>
        <v>1612.1890000000001</v>
      </c>
      <c r="J393" s="450">
        <f t="shared" si="244"/>
        <v>0</v>
      </c>
      <c r="K393" s="450">
        <f t="shared" si="244"/>
        <v>0</v>
      </c>
      <c r="L393" s="450">
        <f t="shared" si="244"/>
        <v>0</v>
      </c>
      <c r="M393" s="450">
        <f t="shared" si="244"/>
        <v>0</v>
      </c>
      <c r="N393" s="450">
        <f t="shared" si="244"/>
        <v>11</v>
      </c>
      <c r="O393" s="450">
        <f t="shared" si="244"/>
        <v>11</v>
      </c>
      <c r="P393" s="450">
        <f t="shared" si="244"/>
        <v>0</v>
      </c>
      <c r="Q393" s="451"/>
      <c r="R393" s="468" t="s">
        <v>893</v>
      </c>
      <c r="S393" s="441" t="s">
        <v>895</v>
      </c>
      <c r="T393" s="469"/>
      <c r="U393" s="471"/>
    </row>
    <row r="394" spans="1:21" s="474" customFormat="1" ht="18" customHeight="1">
      <c r="A394" s="459" t="s">
        <v>249</v>
      </c>
      <c r="B394" s="460" t="s">
        <v>248</v>
      </c>
      <c r="C394" s="461">
        <f>SUBTOTAL(9,C395:C400)</f>
        <v>1636</v>
      </c>
      <c r="D394" s="461">
        <f t="shared" ref="D394:P394" si="245">SUBTOTAL(9,D395:D400)</f>
        <v>1636</v>
      </c>
      <c r="E394" s="461">
        <f t="shared" si="245"/>
        <v>0</v>
      </c>
      <c r="F394" s="461">
        <f t="shared" si="245"/>
        <v>0</v>
      </c>
      <c r="G394" s="461">
        <f t="shared" si="245"/>
        <v>0</v>
      </c>
      <c r="H394" s="461">
        <f t="shared" si="245"/>
        <v>801</v>
      </c>
      <c r="I394" s="461">
        <f t="shared" si="245"/>
        <v>801</v>
      </c>
      <c r="J394" s="461">
        <f t="shared" si="245"/>
        <v>0</v>
      </c>
      <c r="K394" s="461">
        <f t="shared" si="245"/>
        <v>0</v>
      </c>
      <c r="L394" s="461">
        <f t="shared" si="245"/>
        <v>0</v>
      </c>
      <c r="M394" s="461">
        <f t="shared" si="245"/>
        <v>0</v>
      </c>
      <c r="N394" s="461">
        <f t="shared" si="245"/>
        <v>11</v>
      </c>
      <c r="O394" s="461">
        <f t="shared" si="245"/>
        <v>11</v>
      </c>
      <c r="P394" s="461">
        <f t="shared" si="245"/>
        <v>0</v>
      </c>
      <c r="Q394" s="462"/>
      <c r="R394" s="468" t="s">
        <v>893</v>
      </c>
      <c r="S394" s="441" t="s">
        <v>895</v>
      </c>
      <c r="T394" s="469"/>
      <c r="U394" s="473"/>
    </row>
    <row r="395" spans="1:21" s="470" customFormat="1" ht="18" customHeight="1">
      <c r="A395" s="452" t="s">
        <v>942</v>
      </c>
      <c r="B395" s="453" t="s">
        <v>430</v>
      </c>
      <c r="C395" s="454">
        <f t="shared" ref="C395:C400" si="246">SUM(D395:E395)</f>
        <v>950</v>
      </c>
      <c r="D395" s="454">
        <v>950</v>
      </c>
      <c r="E395" s="454"/>
      <c r="F395" s="454">
        <f t="shared" ref="F395:F400" si="247">SUM(G395:G395)</f>
        <v>0</v>
      </c>
      <c r="G395" s="454"/>
      <c r="H395" s="454">
        <f t="shared" ref="H395:H400" si="248">SUM(I395:J395)</f>
        <v>801</v>
      </c>
      <c r="I395" s="454">
        <v>801</v>
      </c>
      <c r="J395" s="454"/>
      <c r="K395" s="454">
        <f t="shared" ref="K395:K400" si="249">SUM(L395:M395)</f>
        <v>0</v>
      </c>
      <c r="L395" s="454"/>
      <c r="M395" s="454"/>
      <c r="N395" s="454">
        <f t="shared" ref="N395:N400" si="250">SUM(O395:P395)</f>
        <v>11</v>
      </c>
      <c r="O395" s="454">
        <v>11</v>
      </c>
      <c r="P395" s="454"/>
      <c r="Q395" s="455"/>
      <c r="R395" s="468" t="s">
        <v>893</v>
      </c>
      <c r="S395" s="456" t="s">
        <v>904</v>
      </c>
      <c r="T395" s="469"/>
      <c r="U395" s="446"/>
    </row>
    <row r="396" spans="1:21" s="470" customFormat="1" ht="18" customHeight="1">
      <c r="A396" s="452" t="s">
        <v>942</v>
      </c>
      <c r="B396" s="453" t="s">
        <v>809</v>
      </c>
      <c r="C396" s="454">
        <f t="shared" si="246"/>
        <v>90</v>
      </c>
      <c r="D396" s="454">
        <v>90</v>
      </c>
      <c r="E396" s="454"/>
      <c r="F396" s="454">
        <f t="shared" si="247"/>
        <v>0</v>
      </c>
      <c r="G396" s="454"/>
      <c r="H396" s="454">
        <f t="shared" si="248"/>
        <v>0</v>
      </c>
      <c r="I396" s="454"/>
      <c r="J396" s="454"/>
      <c r="K396" s="454">
        <f t="shared" si="249"/>
        <v>0</v>
      </c>
      <c r="L396" s="454"/>
      <c r="M396" s="454"/>
      <c r="N396" s="454">
        <f t="shared" si="250"/>
        <v>0</v>
      </c>
      <c r="O396" s="454"/>
      <c r="P396" s="454"/>
      <c r="Q396" s="455"/>
      <c r="R396" s="468" t="s">
        <v>893</v>
      </c>
      <c r="S396" s="456" t="s">
        <v>1296</v>
      </c>
      <c r="T396" s="469"/>
      <c r="U396" s="446"/>
    </row>
    <row r="397" spans="1:21" s="470" customFormat="1" ht="18" customHeight="1">
      <c r="A397" s="452" t="s">
        <v>942</v>
      </c>
      <c r="B397" s="453" t="s">
        <v>1318</v>
      </c>
      <c r="C397" s="454">
        <f t="shared" si="246"/>
        <v>140</v>
      </c>
      <c r="D397" s="454">
        <v>140</v>
      </c>
      <c r="E397" s="454"/>
      <c r="F397" s="454">
        <f t="shared" si="247"/>
        <v>0</v>
      </c>
      <c r="G397" s="454"/>
      <c r="H397" s="454">
        <f t="shared" si="248"/>
        <v>0</v>
      </c>
      <c r="I397" s="454"/>
      <c r="J397" s="454"/>
      <c r="K397" s="454">
        <f t="shared" si="249"/>
        <v>0</v>
      </c>
      <c r="L397" s="454"/>
      <c r="M397" s="454"/>
      <c r="N397" s="454">
        <f t="shared" si="250"/>
        <v>0</v>
      </c>
      <c r="O397" s="454"/>
      <c r="P397" s="454"/>
      <c r="Q397" s="455"/>
      <c r="R397" s="468" t="s">
        <v>893</v>
      </c>
      <c r="S397" s="456" t="s">
        <v>1319</v>
      </c>
      <c r="T397" s="469"/>
      <c r="U397" s="446"/>
    </row>
    <row r="398" spans="1:21" s="470" customFormat="1" ht="18" customHeight="1">
      <c r="A398" s="452" t="s">
        <v>942</v>
      </c>
      <c r="B398" s="453" t="s">
        <v>1320</v>
      </c>
      <c r="C398" s="454">
        <f t="shared" si="246"/>
        <v>150</v>
      </c>
      <c r="D398" s="454">
        <v>150</v>
      </c>
      <c r="E398" s="454"/>
      <c r="F398" s="454">
        <f t="shared" si="247"/>
        <v>0</v>
      </c>
      <c r="G398" s="454"/>
      <c r="H398" s="454">
        <f t="shared" si="248"/>
        <v>0</v>
      </c>
      <c r="I398" s="454"/>
      <c r="J398" s="454"/>
      <c r="K398" s="454">
        <f t="shared" si="249"/>
        <v>0</v>
      </c>
      <c r="L398" s="454"/>
      <c r="M398" s="454"/>
      <c r="N398" s="454">
        <f t="shared" si="250"/>
        <v>0</v>
      </c>
      <c r="O398" s="454"/>
      <c r="P398" s="454"/>
      <c r="Q398" s="455"/>
      <c r="R398" s="468" t="s">
        <v>893</v>
      </c>
      <c r="S398" s="456" t="s">
        <v>1321</v>
      </c>
      <c r="T398" s="469"/>
      <c r="U398" s="446"/>
    </row>
    <row r="399" spans="1:21" s="470" customFormat="1" ht="18" customHeight="1">
      <c r="A399" s="452" t="s">
        <v>942</v>
      </c>
      <c r="B399" s="453" t="s">
        <v>1257</v>
      </c>
      <c r="C399" s="454">
        <f t="shared" si="246"/>
        <v>211</v>
      </c>
      <c r="D399" s="454">
        <v>211</v>
      </c>
      <c r="E399" s="454"/>
      <c r="F399" s="454">
        <f t="shared" si="247"/>
        <v>0</v>
      </c>
      <c r="G399" s="454"/>
      <c r="H399" s="454">
        <f t="shared" si="248"/>
        <v>0</v>
      </c>
      <c r="I399" s="454"/>
      <c r="J399" s="454"/>
      <c r="K399" s="454">
        <f t="shared" si="249"/>
        <v>0</v>
      </c>
      <c r="L399" s="454"/>
      <c r="M399" s="454"/>
      <c r="N399" s="454">
        <f t="shared" si="250"/>
        <v>0</v>
      </c>
      <c r="O399" s="454"/>
      <c r="P399" s="454"/>
      <c r="Q399" s="455"/>
      <c r="R399" s="468" t="s">
        <v>893</v>
      </c>
      <c r="S399" s="456" t="s">
        <v>1258</v>
      </c>
      <c r="T399" s="469"/>
      <c r="U399" s="446"/>
    </row>
    <row r="400" spans="1:21" s="470" customFormat="1" ht="18" customHeight="1">
      <c r="A400" s="452" t="s">
        <v>942</v>
      </c>
      <c r="B400" s="453" t="s">
        <v>1248</v>
      </c>
      <c r="C400" s="454">
        <f t="shared" si="246"/>
        <v>95</v>
      </c>
      <c r="D400" s="454">
        <v>95</v>
      </c>
      <c r="E400" s="454"/>
      <c r="F400" s="454">
        <f t="shared" si="247"/>
        <v>0</v>
      </c>
      <c r="G400" s="454"/>
      <c r="H400" s="454">
        <f t="shared" si="248"/>
        <v>0</v>
      </c>
      <c r="I400" s="454"/>
      <c r="J400" s="454"/>
      <c r="K400" s="454">
        <f t="shared" si="249"/>
        <v>0</v>
      </c>
      <c r="L400" s="454"/>
      <c r="M400" s="454"/>
      <c r="N400" s="454">
        <f t="shared" si="250"/>
        <v>0</v>
      </c>
      <c r="O400" s="454"/>
      <c r="P400" s="454"/>
      <c r="Q400" s="455"/>
      <c r="R400" s="468" t="s">
        <v>893</v>
      </c>
      <c r="S400" s="456" t="s">
        <v>1249</v>
      </c>
      <c r="T400" s="469"/>
      <c r="U400" s="446"/>
    </row>
    <row r="401" spans="1:21" s="474" customFormat="1" ht="18" customHeight="1">
      <c r="A401" s="459" t="s">
        <v>249</v>
      </c>
      <c r="B401" s="460" t="s">
        <v>257</v>
      </c>
      <c r="C401" s="461">
        <f>SUBTOTAL(9,C402:C409)</f>
        <v>1636</v>
      </c>
      <c r="D401" s="461">
        <f t="shared" ref="D401:P401" si="251">SUBTOTAL(9,D402:D409)</f>
        <v>1636</v>
      </c>
      <c r="E401" s="461">
        <f t="shared" si="251"/>
        <v>0</v>
      </c>
      <c r="F401" s="461">
        <f t="shared" si="251"/>
        <v>0</v>
      </c>
      <c r="G401" s="461">
        <f t="shared" si="251"/>
        <v>0</v>
      </c>
      <c r="H401" s="461">
        <f t="shared" si="251"/>
        <v>811.18900000000008</v>
      </c>
      <c r="I401" s="461">
        <f t="shared" si="251"/>
        <v>811.18900000000008</v>
      </c>
      <c r="J401" s="461">
        <f t="shared" si="251"/>
        <v>0</v>
      </c>
      <c r="K401" s="461">
        <f t="shared" si="251"/>
        <v>0</v>
      </c>
      <c r="L401" s="461">
        <f t="shared" si="251"/>
        <v>0</v>
      </c>
      <c r="M401" s="461">
        <f t="shared" si="251"/>
        <v>0</v>
      </c>
      <c r="N401" s="461">
        <f t="shared" si="251"/>
        <v>0</v>
      </c>
      <c r="O401" s="461">
        <f t="shared" si="251"/>
        <v>0</v>
      </c>
      <c r="P401" s="461">
        <f t="shared" si="251"/>
        <v>0</v>
      </c>
      <c r="Q401" s="462"/>
      <c r="R401" s="468" t="s">
        <v>893</v>
      </c>
      <c r="S401" s="441" t="s">
        <v>895</v>
      </c>
      <c r="T401" s="469"/>
      <c r="U401" s="473"/>
    </row>
    <row r="402" spans="1:21" s="470" customFormat="1" ht="18" customHeight="1">
      <c r="A402" s="452" t="s">
        <v>942</v>
      </c>
      <c r="B402" s="453" t="s">
        <v>38</v>
      </c>
      <c r="C402" s="454">
        <f t="shared" ref="C402:C409" si="252">SUM(D402:E402)</f>
        <v>15</v>
      </c>
      <c r="D402" s="454">
        <v>15</v>
      </c>
      <c r="E402" s="454"/>
      <c r="F402" s="454">
        <f t="shared" ref="F402:F409" si="253">SUM(G402:G402)</f>
        <v>0</v>
      </c>
      <c r="G402" s="454"/>
      <c r="H402" s="454">
        <f t="shared" ref="H402:H409" si="254">SUM(I402:J402)</f>
        <v>0</v>
      </c>
      <c r="I402" s="454"/>
      <c r="J402" s="454"/>
      <c r="K402" s="454">
        <f t="shared" ref="K402:K409" si="255">SUM(L402:M402)</f>
        <v>0</v>
      </c>
      <c r="L402" s="454"/>
      <c r="M402" s="454"/>
      <c r="N402" s="454">
        <f t="shared" ref="N402:N409" si="256">SUM(O402:P402)</f>
        <v>0</v>
      </c>
      <c r="O402" s="454"/>
      <c r="P402" s="454"/>
      <c r="Q402" s="455"/>
      <c r="R402" s="468" t="s">
        <v>893</v>
      </c>
      <c r="S402" s="456" t="s">
        <v>1237</v>
      </c>
      <c r="T402" s="469"/>
      <c r="U402" s="446"/>
    </row>
    <row r="403" spans="1:21" s="470" customFormat="1" ht="18" customHeight="1">
      <c r="A403" s="452" t="s">
        <v>942</v>
      </c>
      <c r="B403" s="453" t="s">
        <v>68</v>
      </c>
      <c r="C403" s="454">
        <f t="shared" si="252"/>
        <v>137</v>
      </c>
      <c r="D403" s="454">
        <v>137</v>
      </c>
      <c r="E403" s="454"/>
      <c r="F403" s="454">
        <f t="shared" si="253"/>
        <v>0</v>
      </c>
      <c r="G403" s="454"/>
      <c r="H403" s="454">
        <f t="shared" si="254"/>
        <v>75</v>
      </c>
      <c r="I403" s="454">
        <v>75</v>
      </c>
      <c r="J403" s="454"/>
      <c r="K403" s="454">
        <f t="shared" si="255"/>
        <v>0</v>
      </c>
      <c r="L403" s="454"/>
      <c r="M403" s="454"/>
      <c r="N403" s="454">
        <f t="shared" si="256"/>
        <v>0</v>
      </c>
      <c r="O403" s="454"/>
      <c r="P403" s="454"/>
      <c r="Q403" s="455"/>
      <c r="R403" s="468" t="s">
        <v>893</v>
      </c>
      <c r="S403" s="456" t="s">
        <v>1238</v>
      </c>
      <c r="T403" s="469"/>
      <c r="U403" s="446"/>
    </row>
    <row r="404" spans="1:21" s="470" customFormat="1" ht="18" customHeight="1">
      <c r="A404" s="452" t="s">
        <v>942</v>
      </c>
      <c r="B404" s="453" t="s">
        <v>77</v>
      </c>
      <c r="C404" s="454">
        <f t="shared" si="252"/>
        <v>142</v>
      </c>
      <c r="D404" s="454">
        <v>142</v>
      </c>
      <c r="E404" s="454"/>
      <c r="F404" s="454">
        <f t="shared" si="253"/>
        <v>0</v>
      </c>
      <c r="G404" s="454"/>
      <c r="H404" s="454">
        <f t="shared" si="254"/>
        <v>90</v>
      </c>
      <c r="I404" s="454">
        <v>90</v>
      </c>
      <c r="J404" s="454"/>
      <c r="K404" s="454">
        <f t="shared" si="255"/>
        <v>0</v>
      </c>
      <c r="L404" s="454"/>
      <c r="M404" s="454"/>
      <c r="N404" s="454">
        <f t="shared" si="256"/>
        <v>0</v>
      </c>
      <c r="O404" s="454"/>
      <c r="P404" s="454"/>
      <c r="Q404" s="455"/>
      <c r="R404" s="468" t="s">
        <v>893</v>
      </c>
      <c r="S404" s="456" t="s">
        <v>1239</v>
      </c>
      <c r="T404" s="469"/>
      <c r="U404" s="446"/>
    </row>
    <row r="405" spans="1:21" s="470" customFormat="1" ht="18" customHeight="1">
      <c r="A405" s="452" t="s">
        <v>942</v>
      </c>
      <c r="B405" s="453" t="s">
        <v>152</v>
      </c>
      <c r="C405" s="454">
        <f t="shared" si="252"/>
        <v>211</v>
      </c>
      <c r="D405" s="454">
        <v>211</v>
      </c>
      <c r="E405" s="454"/>
      <c r="F405" s="454">
        <f t="shared" si="253"/>
        <v>0</v>
      </c>
      <c r="G405" s="454"/>
      <c r="H405" s="454">
        <f t="shared" si="254"/>
        <v>15</v>
      </c>
      <c r="I405" s="454">
        <v>15</v>
      </c>
      <c r="J405" s="454"/>
      <c r="K405" s="454">
        <f t="shared" si="255"/>
        <v>0</v>
      </c>
      <c r="L405" s="454"/>
      <c r="M405" s="454"/>
      <c r="N405" s="454">
        <f t="shared" si="256"/>
        <v>0</v>
      </c>
      <c r="O405" s="454"/>
      <c r="P405" s="454"/>
      <c r="Q405" s="455"/>
      <c r="R405" s="468" t="s">
        <v>893</v>
      </c>
      <c r="S405" s="456" t="s">
        <v>898</v>
      </c>
      <c r="T405" s="469"/>
      <c r="U405" s="446"/>
    </row>
    <row r="406" spans="1:21" s="470" customFormat="1" ht="18" customHeight="1">
      <c r="A406" s="452" t="s">
        <v>942</v>
      </c>
      <c r="B406" s="453" t="s">
        <v>204</v>
      </c>
      <c r="C406" s="454">
        <f t="shared" si="252"/>
        <v>326</v>
      </c>
      <c r="D406" s="454">
        <v>326</v>
      </c>
      <c r="E406" s="454"/>
      <c r="F406" s="454">
        <f t="shared" si="253"/>
        <v>0</v>
      </c>
      <c r="G406" s="454"/>
      <c r="H406" s="454">
        <f t="shared" si="254"/>
        <v>199</v>
      </c>
      <c r="I406" s="454">
        <v>199</v>
      </c>
      <c r="J406" s="454"/>
      <c r="K406" s="454">
        <f t="shared" si="255"/>
        <v>0</v>
      </c>
      <c r="L406" s="454"/>
      <c r="M406" s="454"/>
      <c r="N406" s="454">
        <f t="shared" si="256"/>
        <v>0</v>
      </c>
      <c r="O406" s="454"/>
      <c r="P406" s="454"/>
      <c r="Q406" s="455"/>
      <c r="R406" s="468" t="s">
        <v>893</v>
      </c>
      <c r="S406" s="456" t="s">
        <v>899</v>
      </c>
      <c r="T406" s="469"/>
      <c r="U406" s="446"/>
    </row>
    <row r="407" spans="1:21" s="470" customFormat="1" ht="18" customHeight="1">
      <c r="A407" s="452" t="s">
        <v>942</v>
      </c>
      <c r="B407" s="453" t="s">
        <v>217</v>
      </c>
      <c r="C407" s="454">
        <f t="shared" si="252"/>
        <v>326</v>
      </c>
      <c r="D407" s="454">
        <v>326</v>
      </c>
      <c r="E407" s="454"/>
      <c r="F407" s="454">
        <f t="shared" si="253"/>
        <v>0</v>
      </c>
      <c r="G407" s="454"/>
      <c r="H407" s="454">
        <f t="shared" si="254"/>
        <v>206</v>
      </c>
      <c r="I407" s="454">
        <v>206</v>
      </c>
      <c r="J407" s="454"/>
      <c r="K407" s="454">
        <f t="shared" si="255"/>
        <v>0</v>
      </c>
      <c r="L407" s="454"/>
      <c r="M407" s="454"/>
      <c r="N407" s="454">
        <f t="shared" si="256"/>
        <v>0</v>
      </c>
      <c r="O407" s="454"/>
      <c r="P407" s="454"/>
      <c r="Q407" s="455"/>
      <c r="R407" s="468" t="s">
        <v>893</v>
      </c>
      <c r="S407" s="456" t="s">
        <v>900</v>
      </c>
      <c r="T407" s="469"/>
      <c r="U407" s="446"/>
    </row>
    <row r="408" spans="1:21" s="470" customFormat="1" ht="18" customHeight="1">
      <c r="A408" s="452" t="s">
        <v>942</v>
      </c>
      <c r="B408" s="453" t="s">
        <v>247</v>
      </c>
      <c r="C408" s="454">
        <f t="shared" si="252"/>
        <v>216</v>
      </c>
      <c r="D408" s="454">
        <v>216</v>
      </c>
      <c r="E408" s="454"/>
      <c r="F408" s="454">
        <f t="shared" si="253"/>
        <v>0</v>
      </c>
      <c r="G408" s="454"/>
      <c r="H408" s="454">
        <f t="shared" si="254"/>
        <v>87.373000000000005</v>
      </c>
      <c r="I408" s="454">
        <v>87.373000000000005</v>
      </c>
      <c r="J408" s="454"/>
      <c r="K408" s="454">
        <f t="shared" si="255"/>
        <v>0</v>
      </c>
      <c r="L408" s="454"/>
      <c r="M408" s="454"/>
      <c r="N408" s="454">
        <f t="shared" si="256"/>
        <v>0</v>
      </c>
      <c r="O408" s="454"/>
      <c r="P408" s="454"/>
      <c r="Q408" s="455"/>
      <c r="R408" s="468" t="s">
        <v>893</v>
      </c>
      <c r="S408" s="456" t="s">
        <v>901</v>
      </c>
      <c r="T408" s="469"/>
      <c r="U408" s="446"/>
    </row>
    <row r="409" spans="1:21" s="470" customFormat="1" ht="18" customHeight="1">
      <c r="A409" s="452" t="s">
        <v>942</v>
      </c>
      <c r="B409" s="453" t="s">
        <v>258</v>
      </c>
      <c r="C409" s="454">
        <f t="shared" si="252"/>
        <v>263</v>
      </c>
      <c r="D409" s="454">
        <v>263</v>
      </c>
      <c r="E409" s="454"/>
      <c r="F409" s="454">
        <f t="shared" si="253"/>
        <v>0</v>
      </c>
      <c r="G409" s="454"/>
      <c r="H409" s="454">
        <f t="shared" si="254"/>
        <v>138.816</v>
      </c>
      <c r="I409" s="454">
        <v>138.816</v>
      </c>
      <c r="J409" s="454"/>
      <c r="K409" s="454">
        <f t="shared" si="255"/>
        <v>0</v>
      </c>
      <c r="L409" s="454"/>
      <c r="M409" s="454"/>
      <c r="N409" s="454">
        <f t="shared" si="256"/>
        <v>0</v>
      </c>
      <c r="O409" s="454"/>
      <c r="P409" s="454"/>
      <c r="Q409" s="455"/>
      <c r="R409" s="468" t="s">
        <v>893</v>
      </c>
      <c r="S409" s="456" t="s">
        <v>902</v>
      </c>
      <c r="T409" s="469"/>
      <c r="U409" s="446"/>
    </row>
    <row r="410" spans="1:21" s="476" customFormat="1" ht="36" customHeight="1">
      <c r="A410" s="439" t="s">
        <v>23</v>
      </c>
      <c r="B410" s="430" t="s">
        <v>17</v>
      </c>
      <c r="C410" s="438">
        <f>C411+C415+C483+C493+C495+C498+C501+C509+C516+C522+C525+C531</f>
        <v>23704</v>
      </c>
      <c r="D410" s="438">
        <f>D411+D415+D483+D493+D495+D498+D501+D509+D516+D522+D525+D531</f>
        <v>23704</v>
      </c>
      <c r="E410" s="438">
        <f t="shared" ref="E410:P410" si="257">E411+E415+E483+E493+E495+E498+E501+E509+E516+E522+E525+E531</f>
        <v>0</v>
      </c>
      <c r="F410" s="438">
        <f t="shared" si="257"/>
        <v>0</v>
      </c>
      <c r="G410" s="438">
        <f t="shared" si="257"/>
        <v>0</v>
      </c>
      <c r="H410" s="438">
        <f t="shared" si="257"/>
        <v>10896</v>
      </c>
      <c r="I410" s="438">
        <f t="shared" si="257"/>
        <v>10896</v>
      </c>
      <c r="J410" s="438">
        <f t="shared" si="257"/>
        <v>0</v>
      </c>
      <c r="K410" s="438">
        <f t="shared" si="257"/>
        <v>101</v>
      </c>
      <c r="L410" s="438">
        <f t="shared" si="257"/>
        <v>101</v>
      </c>
      <c r="M410" s="438">
        <f t="shared" si="257"/>
        <v>0</v>
      </c>
      <c r="N410" s="438">
        <f t="shared" si="257"/>
        <v>11</v>
      </c>
      <c r="O410" s="438">
        <f t="shared" si="257"/>
        <v>11</v>
      </c>
      <c r="P410" s="438">
        <f t="shared" si="257"/>
        <v>0</v>
      </c>
      <c r="Q410" s="439"/>
      <c r="R410" s="433" t="s">
        <v>892</v>
      </c>
      <c r="S410" s="441" t="s">
        <v>895</v>
      </c>
      <c r="T410" s="469"/>
      <c r="U410" s="446"/>
    </row>
    <row r="411" spans="1:21" s="476" customFormat="1" ht="51">
      <c r="A411" s="439" t="s">
        <v>37</v>
      </c>
      <c r="B411" s="430" t="s">
        <v>1322</v>
      </c>
      <c r="C411" s="438">
        <f t="shared" ref="C411:P411" si="258">+C412+C413+C414</f>
        <v>0</v>
      </c>
      <c r="D411" s="438">
        <f t="shared" si="258"/>
        <v>0</v>
      </c>
      <c r="E411" s="438">
        <f t="shared" si="258"/>
        <v>0</v>
      </c>
      <c r="F411" s="438">
        <f t="shared" si="258"/>
        <v>0</v>
      </c>
      <c r="G411" s="438">
        <f t="shared" si="258"/>
        <v>0</v>
      </c>
      <c r="H411" s="438">
        <f t="shared" si="258"/>
        <v>0</v>
      </c>
      <c r="I411" s="438">
        <f t="shared" si="258"/>
        <v>0</v>
      </c>
      <c r="J411" s="438">
        <f t="shared" si="258"/>
        <v>0</v>
      </c>
      <c r="K411" s="438">
        <f t="shared" si="258"/>
        <v>0</v>
      </c>
      <c r="L411" s="438">
        <f t="shared" si="258"/>
        <v>0</v>
      </c>
      <c r="M411" s="438">
        <f t="shared" si="258"/>
        <v>0</v>
      </c>
      <c r="N411" s="438">
        <f t="shared" si="258"/>
        <v>0</v>
      </c>
      <c r="O411" s="438">
        <f t="shared" si="258"/>
        <v>0</v>
      </c>
      <c r="P411" s="438">
        <f t="shared" si="258"/>
        <v>0</v>
      </c>
      <c r="Q411" s="439"/>
      <c r="R411" s="433" t="s">
        <v>892</v>
      </c>
      <c r="S411" s="441" t="s">
        <v>895</v>
      </c>
      <c r="T411" s="469"/>
      <c r="U411" s="446"/>
    </row>
    <row r="412" spans="1:21" s="476" customFormat="1" ht="38.25">
      <c r="A412" s="452">
        <v>1</v>
      </c>
      <c r="B412" s="453" t="s">
        <v>1323</v>
      </c>
      <c r="C412" s="454"/>
      <c r="D412" s="454"/>
      <c r="E412" s="454"/>
      <c r="F412" s="454"/>
      <c r="G412" s="454"/>
      <c r="H412" s="454"/>
      <c r="I412" s="454"/>
      <c r="J412" s="454"/>
      <c r="K412" s="454"/>
      <c r="L412" s="454"/>
      <c r="M412" s="454"/>
      <c r="N412" s="454"/>
      <c r="O412" s="454"/>
      <c r="P412" s="454"/>
      <c r="Q412" s="455"/>
      <c r="R412" s="433" t="s">
        <v>892</v>
      </c>
      <c r="S412" s="456"/>
      <c r="T412" s="469"/>
      <c r="U412" s="446"/>
    </row>
    <row r="413" spans="1:21" s="476" customFormat="1" ht="55.5" customHeight="1">
      <c r="A413" s="452">
        <v>2</v>
      </c>
      <c r="B413" s="453" t="s">
        <v>1324</v>
      </c>
      <c r="C413" s="454"/>
      <c r="D413" s="454"/>
      <c r="E413" s="454"/>
      <c r="F413" s="454"/>
      <c r="G413" s="454"/>
      <c r="H413" s="454"/>
      <c r="I413" s="454"/>
      <c r="J413" s="454"/>
      <c r="K413" s="454"/>
      <c r="L413" s="454"/>
      <c r="M413" s="454"/>
      <c r="N413" s="454"/>
      <c r="O413" s="454"/>
      <c r="P413" s="454"/>
      <c r="Q413" s="455"/>
      <c r="R413" s="433" t="s">
        <v>892</v>
      </c>
      <c r="S413" s="456"/>
      <c r="T413" s="469"/>
      <c r="U413" s="446"/>
    </row>
    <row r="414" spans="1:21" s="476" customFormat="1" ht="38.25">
      <c r="A414" s="452">
        <v>3</v>
      </c>
      <c r="B414" s="453" t="s">
        <v>1325</v>
      </c>
      <c r="C414" s="454"/>
      <c r="D414" s="454"/>
      <c r="E414" s="454"/>
      <c r="F414" s="454"/>
      <c r="G414" s="454"/>
      <c r="H414" s="454"/>
      <c r="I414" s="454"/>
      <c r="J414" s="454"/>
      <c r="K414" s="454"/>
      <c r="L414" s="454"/>
      <c r="M414" s="454"/>
      <c r="N414" s="454"/>
      <c r="O414" s="454"/>
      <c r="P414" s="454"/>
      <c r="Q414" s="455"/>
      <c r="R414" s="433" t="s">
        <v>892</v>
      </c>
      <c r="S414" s="456"/>
      <c r="T414" s="469"/>
      <c r="U414" s="446"/>
    </row>
    <row r="415" spans="1:21" s="476" customFormat="1" ht="38.25">
      <c r="A415" s="448" t="s">
        <v>41</v>
      </c>
      <c r="B415" s="449" t="s">
        <v>1326</v>
      </c>
      <c r="C415" s="450">
        <f t="shared" ref="C415:P415" si="259">+C416+C425+C434+C435+C444+C453+C454+C463+C464+C465+C474</f>
        <v>0</v>
      </c>
      <c r="D415" s="450">
        <f t="shared" si="259"/>
        <v>0</v>
      </c>
      <c r="E415" s="450">
        <f t="shared" si="259"/>
        <v>0</v>
      </c>
      <c r="F415" s="450">
        <f t="shared" si="259"/>
        <v>0</v>
      </c>
      <c r="G415" s="450">
        <f t="shared" si="259"/>
        <v>0</v>
      </c>
      <c r="H415" s="450">
        <f t="shared" si="259"/>
        <v>0</v>
      </c>
      <c r="I415" s="450">
        <f t="shared" si="259"/>
        <v>0</v>
      </c>
      <c r="J415" s="450">
        <f t="shared" si="259"/>
        <v>0</v>
      </c>
      <c r="K415" s="450">
        <f t="shared" si="259"/>
        <v>0</v>
      </c>
      <c r="L415" s="450">
        <f t="shared" si="259"/>
        <v>0</v>
      </c>
      <c r="M415" s="450">
        <f t="shared" si="259"/>
        <v>0</v>
      </c>
      <c r="N415" s="450">
        <f t="shared" si="259"/>
        <v>0</v>
      </c>
      <c r="O415" s="450">
        <f t="shared" si="259"/>
        <v>0</v>
      </c>
      <c r="P415" s="450">
        <f t="shared" si="259"/>
        <v>0</v>
      </c>
      <c r="Q415" s="455"/>
      <c r="R415" s="433" t="s">
        <v>892</v>
      </c>
      <c r="S415" s="441" t="s">
        <v>895</v>
      </c>
      <c r="T415" s="469"/>
      <c r="U415" s="446"/>
    </row>
    <row r="416" spans="1:21" s="476" customFormat="1" ht="42.75" customHeight="1">
      <c r="A416" s="452">
        <v>1</v>
      </c>
      <c r="B416" s="453" t="s">
        <v>1327</v>
      </c>
      <c r="C416" s="454">
        <f>SUBTOTAL(9,C417:C424)</f>
        <v>0</v>
      </c>
      <c r="D416" s="454">
        <f t="shared" ref="D416:P416" si="260">SUBTOTAL(9,D417:D424)</f>
        <v>0</v>
      </c>
      <c r="E416" s="454">
        <f t="shared" si="260"/>
        <v>0</v>
      </c>
      <c r="F416" s="454">
        <f t="shared" si="260"/>
        <v>0</v>
      </c>
      <c r="G416" s="454">
        <f t="shared" si="260"/>
        <v>0</v>
      </c>
      <c r="H416" s="454">
        <f t="shared" si="260"/>
        <v>0</v>
      </c>
      <c r="I416" s="454">
        <f t="shared" si="260"/>
        <v>0</v>
      </c>
      <c r="J416" s="454">
        <f t="shared" si="260"/>
        <v>0</v>
      </c>
      <c r="K416" s="454">
        <f t="shared" si="260"/>
        <v>0</v>
      </c>
      <c r="L416" s="454">
        <f t="shared" si="260"/>
        <v>0</v>
      </c>
      <c r="M416" s="454">
        <f t="shared" si="260"/>
        <v>0</v>
      </c>
      <c r="N416" s="454">
        <f t="shared" si="260"/>
        <v>0</v>
      </c>
      <c r="O416" s="454">
        <f t="shared" si="260"/>
        <v>0</v>
      </c>
      <c r="P416" s="454">
        <f t="shared" si="260"/>
        <v>0</v>
      </c>
      <c r="Q416" s="455"/>
      <c r="R416" s="433" t="s">
        <v>892</v>
      </c>
      <c r="S416" s="441" t="s">
        <v>895</v>
      </c>
      <c r="T416" s="469" t="s">
        <v>605</v>
      </c>
      <c r="U416" s="446"/>
    </row>
    <row r="417" spans="1:21" s="476" customFormat="1" ht="18" customHeight="1">
      <c r="A417" s="452" t="s">
        <v>942</v>
      </c>
      <c r="B417" s="453" t="s">
        <v>38</v>
      </c>
      <c r="C417" s="454">
        <f t="shared" ref="C417:C424" si="261">SUM(D417:E417)</f>
        <v>0</v>
      </c>
      <c r="D417" s="454"/>
      <c r="E417" s="454"/>
      <c r="F417" s="454">
        <f t="shared" ref="F417:F424" si="262">SUM(G417:G417)</f>
        <v>0</v>
      </c>
      <c r="G417" s="454"/>
      <c r="H417" s="454">
        <f t="shared" ref="H417:H424" si="263">SUM(I417:J417)</f>
        <v>0</v>
      </c>
      <c r="I417" s="454"/>
      <c r="J417" s="454"/>
      <c r="K417" s="454">
        <f t="shared" ref="K417:K424" si="264">SUM(L417:M417)</f>
        <v>0</v>
      </c>
      <c r="L417" s="454"/>
      <c r="M417" s="454"/>
      <c r="N417" s="454">
        <f t="shared" ref="N417:N424" si="265">SUM(O417:P417)</f>
        <v>0</v>
      </c>
      <c r="O417" s="454"/>
      <c r="P417" s="454"/>
      <c r="Q417" s="455"/>
      <c r="R417" s="433" t="s">
        <v>892</v>
      </c>
      <c r="S417" s="456" t="s">
        <v>1237</v>
      </c>
      <c r="T417" s="477"/>
      <c r="U417" s="446"/>
    </row>
    <row r="418" spans="1:21" s="476" customFormat="1" ht="18" customHeight="1">
      <c r="A418" s="452" t="s">
        <v>942</v>
      </c>
      <c r="B418" s="453" t="s">
        <v>68</v>
      </c>
      <c r="C418" s="454">
        <f t="shared" si="261"/>
        <v>0</v>
      </c>
      <c r="D418" s="454"/>
      <c r="E418" s="454"/>
      <c r="F418" s="454">
        <f t="shared" si="262"/>
        <v>0</v>
      </c>
      <c r="G418" s="454"/>
      <c r="H418" s="454">
        <f t="shared" si="263"/>
        <v>0</v>
      </c>
      <c r="I418" s="454"/>
      <c r="J418" s="454"/>
      <c r="K418" s="454">
        <f t="shared" si="264"/>
        <v>0</v>
      </c>
      <c r="L418" s="454"/>
      <c r="M418" s="454"/>
      <c r="N418" s="454">
        <f t="shared" si="265"/>
        <v>0</v>
      </c>
      <c r="O418" s="454"/>
      <c r="P418" s="454"/>
      <c r="Q418" s="455"/>
      <c r="R418" s="433" t="s">
        <v>892</v>
      </c>
      <c r="S418" s="456" t="s">
        <v>1238</v>
      </c>
      <c r="T418" s="469"/>
      <c r="U418" s="446"/>
    </row>
    <row r="419" spans="1:21" s="476" customFormat="1" ht="18" customHeight="1">
      <c r="A419" s="452" t="s">
        <v>942</v>
      </c>
      <c r="B419" s="453" t="s">
        <v>77</v>
      </c>
      <c r="C419" s="454">
        <f t="shared" si="261"/>
        <v>0</v>
      </c>
      <c r="D419" s="454"/>
      <c r="E419" s="454"/>
      <c r="F419" s="454">
        <f t="shared" si="262"/>
        <v>0</v>
      </c>
      <c r="G419" s="454"/>
      <c r="H419" s="454">
        <f t="shared" si="263"/>
        <v>0</v>
      </c>
      <c r="I419" s="454"/>
      <c r="J419" s="454"/>
      <c r="K419" s="454">
        <f t="shared" si="264"/>
        <v>0</v>
      </c>
      <c r="L419" s="454"/>
      <c r="M419" s="454"/>
      <c r="N419" s="454">
        <f t="shared" si="265"/>
        <v>0</v>
      </c>
      <c r="O419" s="454"/>
      <c r="P419" s="454"/>
      <c r="Q419" s="455"/>
      <c r="R419" s="433" t="s">
        <v>892</v>
      </c>
      <c r="S419" s="456" t="s">
        <v>1239</v>
      </c>
      <c r="T419" s="469"/>
      <c r="U419" s="446"/>
    </row>
    <row r="420" spans="1:21" s="476" customFormat="1" ht="18" customHeight="1">
      <c r="A420" s="452" t="s">
        <v>942</v>
      </c>
      <c r="B420" s="453" t="s">
        <v>152</v>
      </c>
      <c r="C420" s="454">
        <f t="shared" si="261"/>
        <v>0</v>
      </c>
      <c r="D420" s="454"/>
      <c r="E420" s="454"/>
      <c r="F420" s="454">
        <f t="shared" si="262"/>
        <v>0</v>
      </c>
      <c r="G420" s="454"/>
      <c r="H420" s="454">
        <f t="shared" si="263"/>
        <v>0</v>
      </c>
      <c r="I420" s="454"/>
      <c r="J420" s="454"/>
      <c r="K420" s="454">
        <f t="shared" si="264"/>
        <v>0</v>
      </c>
      <c r="L420" s="454"/>
      <c r="M420" s="454"/>
      <c r="N420" s="454">
        <f t="shared" si="265"/>
        <v>0</v>
      </c>
      <c r="O420" s="454"/>
      <c r="P420" s="454"/>
      <c r="Q420" s="455"/>
      <c r="R420" s="433" t="s">
        <v>892</v>
      </c>
      <c r="S420" s="456" t="s">
        <v>898</v>
      </c>
      <c r="T420" s="469"/>
      <c r="U420" s="446"/>
    </row>
    <row r="421" spans="1:21" s="476" customFormat="1" ht="18" customHeight="1">
      <c r="A421" s="452" t="s">
        <v>942</v>
      </c>
      <c r="B421" s="453" t="s">
        <v>204</v>
      </c>
      <c r="C421" s="454">
        <f t="shared" si="261"/>
        <v>0</v>
      </c>
      <c r="D421" s="454"/>
      <c r="E421" s="454"/>
      <c r="F421" s="454">
        <f t="shared" si="262"/>
        <v>0</v>
      </c>
      <c r="G421" s="454"/>
      <c r="H421" s="454">
        <f t="shared" si="263"/>
        <v>0</v>
      </c>
      <c r="I421" s="454"/>
      <c r="J421" s="454"/>
      <c r="K421" s="454">
        <f t="shared" si="264"/>
        <v>0</v>
      </c>
      <c r="L421" s="454"/>
      <c r="M421" s="454"/>
      <c r="N421" s="454">
        <f t="shared" si="265"/>
        <v>0</v>
      </c>
      <c r="O421" s="454"/>
      <c r="P421" s="454"/>
      <c r="Q421" s="455"/>
      <c r="R421" s="433" t="s">
        <v>892</v>
      </c>
      <c r="S421" s="456" t="s">
        <v>899</v>
      </c>
      <c r="T421" s="469"/>
      <c r="U421" s="446"/>
    </row>
    <row r="422" spans="1:21" s="476" customFormat="1" ht="18" customHeight="1">
      <c r="A422" s="452" t="s">
        <v>942</v>
      </c>
      <c r="B422" s="453" t="s">
        <v>217</v>
      </c>
      <c r="C422" s="454">
        <f t="shared" si="261"/>
        <v>0</v>
      </c>
      <c r="D422" s="454"/>
      <c r="E422" s="454"/>
      <c r="F422" s="454">
        <f t="shared" si="262"/>
        <v>0</v>
      </c>
      <c r="G422" s="454"/>
      <c r="H422" s="454">
        <f t="shared" si="263"/>
        <v>0</v>
      </c>
      <c r="I422" s="454"/>
      <c r="J422" s="454"/>
      <c r="K422" s="454">
        <f t="shared" si="264"/>
        <v>0</v>
      </c>
      <c r="L422" s="454"/>
      <c r="M422" s="454"/>
      <c r="N422" s="454">
        <f t="shared" si="265"/>
        <v>0</v>
      </c>
      <c r="O422" s="454"/>
      <c r="P422" s="454"/>
      <c r="Q422" s="455"/>
      <c r="R422" s="433" t="s">
        <v>892</v>
      </c>
      <c r="S422" s="456" t="s">
        <v>900</v>
      </c>
      <c r="T422" s="469"/>
      <c r="U422" s="446"/>
    </row>
    <row r="423" spans="1:21" s="476" customFormat="1" ht="18" customHeight="1">
      <c r="A423" s="452" t="s">
        <v>942</v>
      </c>
      <c r="B423" s="453" t="s">
        <v>247</v>
      </c>
      <c r="C423" s="454">
        <f t="shared" si="261"/>
        <v>0</v>
      </c>
      <c r="D423" s="454"/>
      <c r="E423" s="454"/>
      <c r="F423" s="454">
        <f t="shared" si="262"/>
        <v>0</v>
      </c>
      <c r="G423" s="454"/>
      <c r="H423" s="454">
        <f t="shared" si="263"/>
        <v>0</v>
      </c>
      <c r="I423" s="454"/>
      <c r="J423" s="454"/>
      <c r="K423" s="454">
        <f t="shared" si="264"/>
        <v>0</v>
      </c>
      <c r="L423" s="454"/>
      <c r="M423" s="454"/>
      <c r="N423" s="454">
        <f t="shared" si="265"/>
        <v>0</v>
      </c>
      <c r="O423" s="454"/>
      <c r="P423" s="454"/>
      <c r="Q423" s="455"/>
      <c r="R423" s="433" t="s">
        <v>892</v>
      </c>
      <c r="S423" s="456" t="s">
        <v>901</v>
      </c>
      <c r="T423" s="469"/>
      <c r="U423" s="446"/>
    </row>
    <row r="424" spans="1:21" s="476" customFormat="1" ht="18" customHeight="1">
      <c r="A424" s="452" t="s">
        <v>942</v>
      </c>
      <c r="B424" s="453" t="s">
        <v>258</v>
      </c>
      <c r="C424" s="454">
        <f t="shared" si="261"/>
        <v>0</v>
      </c>
      <c r="D424" s="454"/>
      <c r="E424" s="454"/>
      <c r="F424" s="454">
        <f t="shared" si="262"/>
        <v>0</v>
      </c>
      <c r="G424" s="454"/>
      <c r="H424" s="454">
        <f t="shared" si="263"/>
        <v>0</v>
      </c>
      <c r="I424" s="454"/>
      <c r="J424" s="454"/>
      <c r="K424" s="454">
        <f t="shared" si="264"/>
        <v>0</v>
      </c>
      <c r="L424" s="454"/>
      <c r="M424" s="454"/>
      <c r="N424" s="454">
        <f t="shared" si="265"/>
        <v>0</v>
      </c>
      <c r="O424" s="454"/>
      <c r="P424" s="454"/>
      <c r="Q424" s="455"/>
      <c r="R424" s="433" t="s">
        <v>892</v>
      </c>
      <c r="S424" s="456" t="s">
        <v>902</v>
      </c>
      <c r="T424" s="469"/>
      <c r="U424" s="446"/>
    </row>
    <row r="425" spans="1:21" s="476" customFormat="1" ht="41.25" customHeight="1">
      <c r="A425" s="452">
        <v>2</v>
      </c>
      <c r="B425" s="453" t="s">
        <v>1328</v>
      </c>
      <c r="C425" s="454">
        <f t="shared" ref="C425:P425" si="266">SUBTOTAL(9,C426:C433)</f>
        <v>0</v>
      </c>
      <c r="D425" s="454">
        <f t="shared" si="266"/>
        <v>0</v>
      </c>
      <c r="E425" s="454">
        <f t="shared" si="266"/>
        <v>0</v>
      </c>
      <c r="F425" s="454">
        <f t="shared" si="266"/>
        <v>0</v>
      </c>
      <c r="G425" s="454">
        <f t="shared" si="266"/>
        <v>0</v>
      </c>
      <c r="H425" s="454">
        <f t="shared" si="266"/>
        <v>0</v>
      </c>
      <c r="I425" s="454">
        <f t="shared" si="266"/>
        <v>0</v>
      </c>
      <c r="J425" s="454">
        <f t="shared" si="266"/>
        <v>0</v>
      </c>
      <c r="K425" s="454">
        <f t="shared" si="266"/>
        <v>0</v>
      </c>
      <c r="L425" s="454">
        <f t="shared" si="266"/>
        <v>0</v>
      </c>
      <c r="M425" s="454">
        <f t="shared" si="266"/>
        <v>0</v>
      </c>
      <c r="N425" s="454">
        <f t="shared" si="266"/>
        <v>0</v>
      </c>
      <c r="O425" s="454">
        <f t="shared" si="266"/>
        <v>0</v>
      </c>
      <c r="P425" s="454">
        <f t="shared" si="266"/>
        <v>0</v>
      </c>
      <c r="Q425" s="455"/>
      <c r="R425" s="433" t="s">
        <v>892</v>
      </c>
      <c r="S425" s="441" t="s">
        <v>895</v>
      </c>
      <c r="T425" s="469" t="s">
        <v>607</v>
      </c>
      <c r="U425" s="427"/>
    </row>
    <row r="426" spans="1:21" s="476" customFormat="1" ht="18" customHeight="1">
      <c r="A426" s="452" t="s">
        <v>942</v>
      </c>
      <c r="B426" s="453" t="s">
        <v>38</v>
      </c>
      <c r="C426" s="454">
        <f t="shared" ref="C426:C433" si="267">SUM(D426:E426)</f>
        <v>0</v>
      </c>
      <c r="D426" s="454"/>
      <c r="E426" s="454"/>
      <c r="F426" s="454">
        <f t="shared" ref="F426:F433" si="268">SUM(G426:G426)</f>
        <v>0</v>
      </c>
      <c r="G426" s="454"/>
      <c r="H426" s="454">
        <f t="shared" ref="H426:H433" si="269">SUM(I426:J426)</f>
        <v>0</v>
      </c>
      <c r="I426" s="454"/>
      <c r="J426" s="454"/>
      <c r="K426" s="454">
        <f t="shared" ref="K426:K433" si="270">SUM(L426:M426)</f>
        <v>0</v>
      </c>
      <c r="L426" s="454"/>
      <c r="M426" s="454"/>
      <c r="N426" s="454">
        <f t="shared" ref="N426:N433" si="271">SUM(O426:P426)</f>
        <v>0</v>
      </c>
      <c r="O426" s="454"/>
      <c r="P426" s="454"/>
      <c r="Q426" s="455"/>
      <c r="R426" s="433" t="s">
        <v>892</v>
      </c>
      <c r="S426" s="456" t="s">
        <v>1237</v>
      </c>
      <c r="T426" s="469"/>
      <c r="U426" s="446"/>
    </row>
    <row r="427" spans="1:21" s="476" customFormat="1" ht="18" customHeight="1">
      <c r="A427" s="452" t="s">
        <v>942</v>
      </c>
      <c r="B427" s="453" t="s">
        <v>68</v>
      </c>
      <c r="C427" s="454">
        <f t="shared" si="267"/>
        <v>0</v>
      </c>
      <c r="D427" s="454"/>
      <c r="E427" s="454"/>
      <c r="F427" s="454">
        <f t="shared" si="268"/>
        <v>0</v>
      </c>
      <c r="G427" s="454"/>
      <c r="H427" s="454">
        <f t="shared" si="269"/>
        <v>0</v>
      </c>
      <c r="I427" s="454"/>
      <c r="J427" s="454"/>
      <c r="K427" s="454">
        <f t="shared" si="270"/>
        <v>0</v>
      </c>
      <c r="L427" s="454"/>
      <c r="M427" s="454"/>
      <c r="N427" s="454">
        <f t="shared" si="271"/>
        <v>0</v>
      </c>
      <c r="O427" s="454"/>
      <c r="P427" s="454"/>
      <c r="Q427" s="455"/>
      <c r="R427" s="433" t="s">
        <v>892</v>
      </c>
      <c r="S427" s="456" t="s">
        <v>1238</v>
      </c>
      <c r="T427" s="469"/>
      <c r="U427" s="446"/>
    </row>
    <row r="428" spans="1:21" s="476" customFormat="1" ht="18" customHeight="1">
      <c r="A428" s="452" t="s">
        <v>942</v>
      </c>
      <c r="B428" s="453" t="s">
        <v>77</v>
      </c>
      <c r="C428" s="454">
        <f t="shared" si="267"/>
        <v>0</v>
      </c>
      <c r="D428" s="454"/>
      <c r="E428" s="454"/>
      <c r="F428" s="454">
        <f t="shared" si="268"/>
        <v>0</v>
      </c>
      <c r="G428" s="454"/>
      <c r="H428" s="454">
        <f t="shared" si="269"/>
        <v>0</v>
      </c>
      <c r="I428" s="454"/>
      <c r="J428" s="454"/>
      <c r="K428" s="454">
        <f t="shared" si="270"/>
        <v>0</v>
      </c>
      <c r="L428" s="454"/>
      <c r="M428" s="454"/>
      <c r="N428" s="454">
        <f t="shared" si="271"/>
        <v>0</v>
      </c>
      <c r="O428" s="454"/>
      <c r="P428" s="454"/>
      <c r="Q428" s="455"/>
      <c r="R428" s="433" t="s">
        <v>892</v>
      </c>
      <c r="S428" s="456" t="s">
        <v>1239</v>
      </c>
      <c r="T428" s="469"/>
      <c r="U428" s="446"/>
    </row>
    <row r="429" spans="1:21" s="476" customFormat="1" ht="18" customHeight="1">
      <c r="A429" s="452" t="s">
        <v>942</v>
      </c>
      <c r="B429" s="453" t="s">
        <v>152</v>
      </c>
      <c r="C429" s="454">
        <f t="shared" si="267"/>
        <v>0</v>
      </c>
      <c r="D429" s="454"/>
      <c r="E429" s="454"/>
      <c r="F429" s="454">
        <f t="shared" si="268"/>
        <v>0</v>
      </c>
      <c r="G429" s="454"/>
      <c r="H429" s="454">
        <f t="shared" si="269"/>
        <v>0</v>
      </c>
      <c r="I429" s="454"/>
      <c r="J429" s="454"/>
      <c r="K429" s="454">
        <f t="shared" si="270"/>
        <v>0</v>
      </c>
      <c r="L429" s="454"/>
      <c r="M429" s="454"/>
      <c r="N429" s="454">
        <f t="shared" si="271"/>
        <v>0</v>
      </c>
      <c r="O429" s="454"/>
      <c r="P429" s="454"/>
      <c r="Q429" s="455"/>
      <c r="R429" s="433" t="s">
        <v>892</v>
      </c>
      <c r="S429" s="456" t="s">
        <v>898</v>
      </c>
      <c r="T429" s="469"/>
      <c r="U429" s="446"/>
    </row>
    <row r="430" spans="1:21" s="476" customFormat="1" ht="18" customHeight="1">
      <c r="A430" s="452" t="s">
        <v>942</v>
      </c>
      <c r="B430" s="453" t="s">
        <v>204</v>
      </c>
      <c r="C430" s="454">
        <f t="shared" si="267"/>
        <v>0</v>
      </c>
      <c r="D430" s="454"/>
      <c r="E430" s="454"/>
      <c r="F430" s="454">
        <f t="shared" si="268"/>
        <v>0</v>
      </c>
      <c r="G430" s="454"/>
      <c r="H430" s="454">
        <f t="shared" si="269"/>
        <v>0</v>
      </c>
      <c r="I430" s="454"/>
      <c r="J430" s="454"/>
      <c r="K430" s="454">
        <f t="shared" si="270"/>
        <v>0</v>
      </c>
      <c r="L430" s="454"/>
      <c r="M430" s="454"/>
      <c r="N430" s="454">
        <f t="shared" si="271"/>
        <v>0</v>
      </c>
      <c r="O430" s="454"/>
      <c r="P430" s="454"/>
      <c r="Q430" s="455"/>
      <c r="R430" s="433" t="s">
        <v>892</v>
      </c>
      <c r="S430" s="456" t="s">
        <v>899</v>
      </c>
      <c r="T430" s="469"/>
      <c r="U430" s="446"/>
    </row>
    <row r="431" spans="1:21" s="476" customFormat="1" ht="18" customHeight="1">
      <c r="A431" s="452" t="s">
        <v>942</v>
      </c>
      <c r="B431" s="453" t="s">
        <v>217</v>
      </c>
      <c r="C431" s="454">
        <f t="shared" si="267"/>
        <v>0</v>
      </c>
      <c r="D431" s="454"/>
      <c r="E431" s="454"/>
      <c r="F431" s="454">
        <f t="shared" si="268"/>
        <v>0</v>
      </c>
      <c r="G431" s="454"/>
      <c r="H431" s="454">
        <f t="shared" si="269"/>
        <v>0</v>
      </c>
      <c r="I431" s="454"/>
      <c r="J431" s="454"/>
      <c r="K431" s="454">
        <f t="shared" si="270"/>
        <v>0</v>
      </c>
      <c r="L431" s="454"/>
      <c r="M431" s="454"/>
      <c r="N431" s="454">
        <f t="shared" si="271"/>
        <v>0</v>
      </c>
      <c r="O431" s="454"/>
      <c r="P431" s="454"/>
      <c r="Q431" s="455"/>
      <c r="R431" s="433" t="s">
        <v>892</v>
      </c>
      <c r="S431" s="456" t="s">
        <v>900</v>
      </c>
      <c r="T431" s="469"/>
      <c r="U431" s="446"/>
    </row>
    <row r="432" spans="1:21" s="476" customFormat="1" ht="18" customHeight="1">
      <c r="A432" s="452" t="s">
        <v>942</v>
      </c>
      <c r="B432" s="453" t="s">
        <v>247</v>
      </c>
      <c r="C432" s="454">
        <f t="shared" si="267"/>
        <v>0</v>
      </c>
      <c r="D432" s="454"/>
      <c r="E432" s="454"/>
      <c r="F432" s="454">
        <f t="shared" si="268"/>
        <v>0</v>
      </c>
      <c r="G432" s="454"/>
      <c r="H432" s="454">
        <f t="shared" si="269"/>
        <v>0</v>
      </c>
      <c r="I432" s="454"/>
      <c r="J432" s="454"/>
      <c r="K432" s="454">
        <f t="shared" si="270"/>
        <v>0</v>
      </c>
      <c r="L432" s="454"/>
      <c r="M432" s="454"/>
      <c r="N432" s="454">
        <f t="shared" si="271"/>
        <v>0</v>
      </c>
      <c r="O432" s="454"/>
      <c r="P432" s="454"/>
      <c r="Q432" s="455"/>
      <c r="R432" s="433" t="s">
        <v>892</v>
      </c>
      <c r="S432" s="456" t="s">
        <v>901</v>
      </c>
      <c r="T432" s="469"/>
      <c r="U432" s="446"/>
    </row>
    <row r="433" spans="1:21" s="476" customFormat="1" ht="18" customHeight="1">
      <c r="A433" s="452" t="s">
        <v>942</v>
      </c>
      <c r="B433" s="453" t="s">
        <v>258</v>
      </c>
      <c r="C433" s="454">
        <f t="shared" si="267"/>
        <v>0</v>
      </c>
      <c r="D433" s="454"/>
      <c r="E433" s="454"/>
      <c r="F433" s="454">
        <f t="shared" si="268"/>
        <v>0</v>
      </c>
      <c r="G433" s="454"/>
      <c r="H433" s="454">
        <f t="shared" si="269"/>
        <v>0</v>
      </c>
      <c r="I433" s="454"/>
      <c r="J433" s="454"/>
      <c r="K433" s="454">
        <f t="shared" si="270"/>
        <v>0</v>
      </c>
      <c r="L433" s="454"/>
      <c r="M433" s="454"/>
      <c r="N433" s="454">
        <f t="shared" si="271"/>
        <v>0</v>
      </c>
      <c r="O433" s="454"/>
      <c r="P433" s="454"/>
      <c r="Q433" s="455"/>
      <c r="R433" s="433" t="s">
        <v>892</v>
      </c>
      <c r="S433" s="456" t="s">
        <v>902</v>
      </c>
      <c r="T433" s="469"/>
      <c r="U433" s="446"/>
    </row>
    <row r="434" spans="1:21" s="476" customFormat="1" ht="38.25">
      <c r="A434" s="452">
        <v>3</v>
      </c>
      <c r="B434" s="453" t="s">
        <v>1329</v>
      </c>
      <c r="C434" s="454"/>
      <c r="D434" s="454"/>
      <c r="E434" s="454"/>
      <c r="F434" s="454"/>
      <c r="G434" s="454"/>
      <c r="H434" s="454"/>
      <c r="I434" s="454"/>
      <c r="J434" s="454"/>
      <c r="K434" s="454"/>
      <c r="L434" s="454"/>
      <c r="M434" s="454"/>
      <c r="N434" s="454"/>
      <c r="O434" s="454"/>
      <c r="P434" s="454"/>
      <c r="Q434" s="455"/>
      <c r="R434" s="433" t="s">
        <v>892</v>
      </c>
      <c r="S434" s="441"/>
      <c r="T434" s="469"/>
      <c r="U434" s="446"/>
    </row>
    <row r="435" spans="1:21" s="476" customFormat="1" ht="52.5" customHeight="1">
      <c r="A435" s="452">
        <v>4</v>
      </c>
      <c r="B435" s="453" t="s">
        <v>1330</v>
      </c>
      <c r="C435" s="454">
        <f t="shared" ref="C435:P435" si="272">SUBTOTAL(9,C436:C443)</f>
        <v>0</v>
      </c>
      <c r="D435" s="454">
        <f t="shared" si="272"/>
        <v>0</v>
      </c>
      <c r="E435" s="454">
        <f t="shared" si="272"/>
        <v>0</v>
      </c>
      <c r="F435" s="454">
        <f t="shared" si="272"/>
        <v>0</v>
      </c>
      <c r="G435" s="454">
        <f t="shared" si="272"/>
        <v>0</v>
      </c>
      <c r="H435" s="454">
        <f t="shared" si="272"/>
        <v>0</v>
      </c>
      <c r="I435" s="454">
        <f t="shared" si="272"/>
        <v>0</v>
      </c>
      <c r="J435" s="454">
        <f t="shared" si="272"/>
        <v>0</v>
      </c>
      <c r="K435" s="454">
        <f t="shared" si="272"/>
        <v>0</v>
      </c>
      <c r="L435" s="454">
        <f t="shared" si="272"/>
        <v>0</v>
      </c>
      <c r="M435" s="454">
        <f t="shared" si="272"/>
        <v>0</v>
      </c>
      <c r="N435" s="454">
        <f t="shared" si="272"/>
        <v>0</v>
      </c>
      <c r="O435" s="454">
        <f t="shared" si="272"/>
        <v>0</v>
      </c>
      <c r="P435" s="454">
        <f t="shared" si="272"/>
        <v>0</v>
      </c>
      <c r="Q435" s="455"/>
      <c r="R435" s="433" t="s">
        <v>892</v>
      </c>
      <c r="S435" s="441" t="s">
        <v>895</v>
      </c>
      <c r="T435" s="469" t="s">
        <v>609</v>
      </c>
      <c r="U435" s="446"/>
    </row>
    <row r="436" spans="1:21" s="476" customFormat="1" ht="18" customHeight="1">
      <c r="A436" s="452" t="s">
        <v>942</v>
      </c>
      <c r="B436" s="453" t="s">
        <v>38</v>
      </c>
      <c r="C436" s="454">
        <f t="shared" ref="C436:C443" si="273">SUM(D436:E436)</f>
        <v>0</v>
      </c>
      <c r="D436" s="454"/>
      <c r="E436" s="454"/>
      <c r="F436" s="454">
        <f t="shared" ref="F436:F443" si="274">SUM(G436:G436)</f>
        <v>0</v>
      </c>
      <c r="G436" s="454"/>
      <c r="H436" s="454">
        <f t="shared" ref="H436:H443" si="275">SUM(I436:J436)</f>
        <v>0</v>
      </c>
      <c r="I436" s="454"/>
      <c r="J436" s="454"/>
      <c r="K436" s="454">
        <f t="shared" ref="K436:K443" si="276">SUM(L436:M436)</f>
        <v>0</v>
      </c>
      <c r="L436" s="454"/>
      <c r="M436" s="454"/>
      <c r="N436" s="454">
        <f t="shared" ref="N436:N443" si="277">SUM(O436:P436)</f>
        <v>0</v>
      </c>
      <c r="O436" s="454"/>
      <c r="P436" s="454"/>
      <c r="Q436" s="455"/>
      <c r="R436" s="433" t="s">
        <v>892</v>
      </c>
      <c r="S436" s="456" t="s">
        <v>1237</v>
      </c>
      <c r="T436" s="469"/>
      <c r="U436" s="446"/>
    </row>
    <row r="437" spans="1:21" s="476" customFormat="1" ht="18" customHeight="1">
      <c r="A437" s="452" t="s">
        <v>942</v>
      </c>
      <c r="B437" s="453" t="s">
        <v>68</v>
      </c>
      <c r="C437" s="454">
        <f t="shared" si="273"/>
        <v>0</v>
      </c>
      <c r="D437" s="454"/>
      <c r="E437" s="454"/>
      <c r="F437" s="454">
        <f t="shared" si="274"/>
        <v>0</v>
      </c>
      <c r="G437" s="454"/>
      <c r="H437" s="454">
        <f t="shared" si="275"/>
        <v>0</v>
      </c>
      <c r="I437" s="454"/>
      <c r="J437" s="454"/>
      <c r="K437" s="454">
        <f t="shared" si="276"/>
        <v>0</v>
      </c>
      <c r="L437" s="454"/>
      <c r="M437" s="454"/>
      <c r="N437" s="454">
        <f t="shared" si="277"/>
        <v>0</v>
      </c>
      <c r="O437" s="454"/>
      <c r="P437" s="454"/>
      <c r="Q437" s="455"/>
      <c r="R437" s="433" t="s">
        <v>892</v>
      </c>
      <c r="S437" s="456" t="s">
        <v>1238</v>
      </c>
      <c r="T437" s="469"/>
      <c r="U437" s="446"/>
    </row>
    <row r="438" spans="1:21" s="476" customFormat="1" ht="18" customHeight="1">
      <c r="A438" s="452" t="s">
        <v>942</v>
      </c>
      <c r="B438" s="453" t="s">
        <v>77</v>
      </c>
      <c r="C438" s="454">
        <f t="shared" si="273"/>
        <v>0</v>
      </c>
      <c r="D438" s="454"/>
      <c r="E438" s="454"/>
      <c r="F438" s="454">
        <f t="shared" si="274"/>
        <v>0</v>
      </c>
      <c r="G438" s="454"/>
      <c r="H438" s="454">
        <f t="shared" si="275"/>
        <v>0</v>
      </c>
      <c r="I438" s="454"/>
      <c r="J438" s="454"/>
      <c r="K438" s="454">
        <f t="shared" si="276"/>
        <v>0</v>
      </c>
      <c r="L438" s="454"/>
      <c r="M438" s="454"/>
      <c r="N438" s="454">
        <f t="shared" si="277"/>
        <v>0</v>
      </c>
      <c r="O438" s="454"/>
      <c r="P438" s="454"/>
      <c r="Q438" s="455"/>
      <c r="R438" s="433" t="s">
        <v>892</v>
      </c>
      <c r="S438" s="456" t="s">
        <v>1239</v>
      </c>
      <c r="T438" s="469"/>
      <c r="U438" s="446"/>
    </row>
    <row r="439" spans="1:21" s="476" customFormat="1" ht="18" customHeight="1">
      <c r="A439" s="452" t="s">
        <v>942</v>
      </c>
      <c r="B439" s="453" t="s">
        <v>152</v>
      </c>
      <c r="C439" s="454">
        <f t="shared" si="273"/>
        <v>0</v>
      </c>
      <c r="D439" s="454"/>
      <c r="E439" s="454"/>
      <c r="F439" s="454">
        <f t="shared" si="274"/>
        <v>0</v>
      </c>
      <c r="G439" s="454"/>
      <c r="H439" s="454">
        <f t="shared" si="275"/>
        <v>0</v>
      </c>
      <c r="I439" s="454"/>
      <c r="J439" s="454"/>
      <c r="K439" s="454">
        <f t="shared" si="276"/>
        <v>0</v>
      </c>
      <c r="L439" s="454"/>
      <c r="M439" s="454"/>
      <c r="N439" s="454">
        <f t="shared" si="277"/>
        <v>0</v>
      </c>
      <c r="O439" s="454"/>
      <c r="P439" s="454"/>
      <c r="Q439" s="455"/>
      <c r="R439" s="433" t="s">
        <v>892</v>
      </c>
      <c r="S439" s="456" t="s">
        <v>898</v>
      </c>
      <c r="T439" s="469"/>
      <c r="U439" s="446"/>
    </row>
    <row r="440" spans="1:21" s="476" customFormat="1" ht="18" customHeight="1">
      <c r="A440" s="452" t="s">
        <v>942</v>
      </c>
      <c r="B440" s="453" t="s">
        <v>204</v>
      </c>
      <c r="C440" s="454">
        <f t="shared" si="273"/>
        <v>0</v>
      </c>
      <c r="D440" s="454"/>
      <c r="E440" s="454"/>
      <c r="F440" s="454">
        <f t="shared" si="274"/>
        <v>0</v>
      </c>
      <c r="G440" s="454"/>
      <c r="H440" s="454">
        <f t="shared" si="275"/>
        <v>0</v>
      </c>
      <c r="I440" s="454"/>
      <c r="J440" s="454"/>
      <c r="K440" s="454">
        <f t="shared" si="276"/>
        <v>0</v>
      </c>
      <c r="L440" s="454"/>
      <c r="M440" s="454"/>
      <c r="N440" s="454">
        <f t="shared" si="277"/>
        <v>0</v>
      </c>
      <c r="O440" s="454"/>
      <c r="P440" s="454"/>
      <c r="Q440" s="455"/>
      <c r="R440" s="433" t="s">
        <v>892</v>
      </c>
      <c r="S440" s="456" t="s">
        <v>899</v>
      </c>
      <c r="T440" s="469"/>
      <c r="U440" s="446"/>
    </row>
    <row r="441" spans="1:21" s="476" customFormat="1" ht="18" customHeight="1">
      <c r="A441" s="452" t="s">
        <v>942</v>
      </c>
      <c r="B441" s="453" t="s">
        <v>217</v>
      </c>
      <c r="C441" s="454">
        <f t="shared" si="273"/>
        <v>0</v>
      </c>
      <c r="D441" s="454"/>
      <c r="E441" s="454"/>
      <c r="F441" s="454">
        <f t="shared" si="274"/>
        <v>0</v>
      </c>
      <c r="G441" s="454"/>
      <c r="H441" s="454">
        <f t="shared" si="275"/>
        <v>0</v>
      </c>
      <c r="I441" s="454"/>
      <c r="J441" s="454"/>
      <c r="K441" s="454">
        <f t="shared" si="276"/>
        <v>0</v>
      </c>
      <c r="L441" s="454"/>
      <c r="M441" s="454"/>
      <c r="N441" s="454">
        <f t="shared" si="277"/>
        <v>0</v>
      </c>
      <c r="O441" s="454"/>
      <c r="P441" s="454"/>
      <c r="Q441" s="455"/>
      <c r="R441" s="433" t="s">
        <v>892</v>
      </c>
      <c r="S441" s="456" t="s">
        <v>900</v>
      </c>
      <c r="T441" s="469"/>
      <c r="U441" s="446"/>
    </row>
    <row r="442" spans="1:21" s="476" customFormat="1" ht="18" customHeight="1">
      <c r="A442" s="452" t="s">
        <v>942</v>
      </c>
      <c r="B442" s="453" t="s">
        <v>247</v>
      </c>
      <c r="C442" s="454">
        <f t="shared" si="273"/>
        <v>0</v>
      </c>
      <c r="D442" s="454"/>
      <c r="E442" s="454"/>
      <c r="F442" s="454">
        <f t="shared" si="274"/>
        <v>0</v>
      </c>
      <c r="G442" s="454"/>
      <c r="H442" s="454">
        <f t="shared" si="275"/>
        <v>0</v>
      </c>
      <c r="I442" s="454"/>
      <c r="J442" s="454"/>
      <c r="K442" s="454">
        <f t="shared" si="276"/>
        <v>0</v>
      </c>
      <c r="L442" s="454"/>
      <c r="M442" s="454"/>
      <c r="N442" s="454">
        <f t="shared" si="277"/>
        <v>0</v>
      </c>
      <c r="O442" s="454"/>
      <c r="P442" s="454"/>
      <c r="Q442" s="455"/>
      <c r="R442" s="433" t="s">
        <v>892</v>
      </c>
      <c r="S442" s="456" t="s">
        <v>901</v>
      </c>
      <c r="T442" s="469"/>
      <c r="U442" s="446"/>
    </row>
    <row r="443" spans="1:21" s="476" customFormat="1" ht="18" customHeight="1">
      <c r="A443" s="452" t="s">
        <v>942</v>
      </c>
      <c r="B443" s="453" t="s">
        <v>258</v>
      </c>
      <c r="C443" s="454">
        <f t="shared" si="273"/>
        <v>0</v>
      </c>
      <c r="D443" s="454"/>
      <c r="E443" s="454"/>
      <c r="F443" s="454">
        <f t="shared" si="274"/>
        <v>0</v>
      </c>
      <c r="G443" s="454"/>
      <c r="H443" s="454">
        <f t="shared" si="275"/>
        <v>0</v>
      </c>
      <c r="I443" s="454"/>
      <c r="J443" s="454"/>
      <c r="K443" s="454">
        <f t="shared" si="276"/>
        <v>0</v>
      </c>
      <c r="L443" s="454"/>
      <c r="M443" s="454"/>
      <c r="N443" s="454">
        <f t="shared" si="277"/>
        <v>0</v>
      </c>
      <c r="O443" s="454"/>
      <c r="P443" s="454"/>
      <c r="Q443" s="455"/>
      <c r="R443" s="433" t="s">
        <v>892</v>
      </c>
      <c r="S443" s="456" t="s">
        <v>902</v>
      </c>
      <c r="T443" s="469"/>
      <c r="U443" s="446"/>
    </row>
    <row r="444" spans="1:21" s="476" customFormat="1" ht="56.25" customHeight="1">
      <c r="A444" s="452">
        <v>5</v>
      </c>
      <c r="B444" s="453" t="s">
        <v>1331</v>
      </c>
      <c r="C444" s="454">
        <f t="shared" ref="C444:P444" si="278">SUBTOTAL(9,C445:C452)</f>
        <v>0</v>
      </c>
      <c r="D444" s="454">
        <f t="shared" si="278"/>
        <v>0</v>
      </c>
      <c r="E444" s="454">
        <f t="shared" si="278"/>
        <v>0</v>
      </c>
      <c r="F444" s="454">
        <f t="shared" si="278"/>
        <v>0</v>
      </c>
      <c r="G444" s="454">
        <f t="shared" si="278"/>
        <v>0</v>
      </c>
      <c r="H444" s="454">
        <f t="shared" si="278"/>
        <v>0</v>
      </c>
      <c r="I444" s="454">
        <f t="shared" si="278"/>
        <v>0</v>
      </c>
      <c r="J444" s="454">
        <f t="shared" si="278"/>
        <v>0</v>
      </c>
      <c r="K444" s="454">
        <f t="shared" si="278"/>
        <v>0</v>
      </c>
      <c r="L444" s="454">
        <f t="shared" si="278"/>
        <v>0</v>
      </c>
      <c r="M444" s="454">
        <f t="shared" si="278"/>
        <v>0</v>
      </c>
      <c r="N444" s="454">
        <f t="shared" si="278"/>
        <v>0</v>
      </c>
      <c r="O444" s="454">
        <f t="shared" si="278"/>
        <v>0</v>
      </c>
      <c r="P444" s="454">
        <f t="shared" si="278"/>
        <v>0</v>
      </c>
      <c r="Q444" s="455"/>
      <c r="R444" s="433" t="s">
        <v>892</v>
      </c>
      <c r="S444" s="441" t="s">
        <v>895</v>
      </c>
      <c r="T444" s="469" t="s">
        <v>608</v>
      </c>
      <c r="U444" s="478" t="s">
        <v>889</v>
      </c>
    </row>
    <row r="445" spans="1:21" s="476" customFormat="1" ht="18" customHeight="1">
      <c r="A445" s="452" t="s">
        <v>942</v>
      </c>
      <c r="B445" s="453" t="s">
        <v>38</v>
      </c>
      <c r="C445" s="454">
        <f t="shared" ref="C445:C452" si="279">SUM(D445:E445)</f>
        <v>0</v>
      </c>
      <c r="D445" s="454"/>
      <c r="E445" s="454"/>
      <c r="F445" s="454">
        <f t="shared" ref="F445:F452" si="280">SUM(G445:G445)</f>
        <v>0</v>
      </c>
      <c r="G445" s="454"/>
      <c r="H445" s="454">
        <f t="shared" ref="H445:H452" si="281">SUM(I445:J445)</f>
        <v>0</v>
      </c>
      <c r="I445" s="454"/>
      <c r="J445" s="454"/>
      <c r="K445" s="454">
        <f t="shared" ref="K445:K452" si="282">SUM(L445:M445)</f>
        <v>0</v>
      </c>
      <c r="L445" s="454"/>
      <c r="M445" s="454"/>
      <c r="N445" s="454">
        <f t="shared" ref="N445:N452" si="283">SUM(O445:P445)</f>
        <v>0</v>
      </c>
      <c r="O445" s="454"/>
      <c r="P445" s="454"/>
      <c r="Q445" s="455"/>
      <c r="R445" s="433" t="s">
        <v>892</v>
      </c>
      <c r="S445" s="456" t="s">
        <v>1237</v>
      </c>
      <c r="T445" s="469"/>
      <c r="U445" s="446"/>
    </row>
    <row r="446" spans="1:21" s="476" customFormat="1" ht="18" customHeight="1">
      <c r="A446" s="452" t="s">
        <v>942</v>
      </c>
      <c r="B446" s="453" t="s">
        <v>68</v>
      </c>
      <c r="C446" s="454">
        <f t="shared" si="279"/>
        <v>0</v>
      </c>
      <c r="D446" s="454"/>
      <c r="E446" s="454"/>
      <c r="F446" s="454">
        <f t="shared" si="280"/>
        <v>0</v>
      </c>
      <c r="G446" s="454"/>
      <c r="H446" s="454">
        <f t="shared" si="281"/>
        <v>0</v>
      </c>
      <c r="I446" s="454"/>
      <c r="J446" s="454"/>
      <c r="K446" s="454">
        <f t="shared" si="282"/>
        <v>0</v>
      </c>
      <c r="L446" s="454"/>
      <c r="M446" s="454"/>
      <c r="N446" s="454">
        <f t="shared" si="283"/>
        <v>0</v>
      </c>
      <c r="O446" s="454"/>
      <c r="P446" s="454"/>
      <c r="Q446" s="455"/>
      <c r="R446" s="433" t="s">
        <v>892</v>
      </c>
      <c r="S446" s="456" t="s">
        <v>1238</v>
      </c>
      <c r="T446" s="469"/>
      <c r="U446" s="446"/>
    </row>
    <row r="447" spans="1:21" s="476" customFormat="1" ht="18" customHeight="1">
      <c r="A447" s="452" t="s">
        <v>942</v>
      </c>
      <c r="B447" s="453" t="s">
        <v>77</v>
      </c>
      <c r="C447" s="454">
        <f t="shared" si="279"/>
        <v>0</v>
      </c>
      <c r="D447" s="454"/>
      <c r="E447" s="454"/>
      <c r="F447" s="454">
        <f t="shared" si="280"/>
        <v>0</v>
      </c>
      <c r="G447" s="454"/>
      <c r="H447" s="454">
        <f t="shared" si="281"/>
        <v>0</v>
      </c>
      <c r="I447" s="454"/>
      <c r="J447" s="454"/>
      <c r="K447" s="454">
        <f t="shared" si="282"/>
        <v>0</v>
      </c>
      <c r="L447" s="454"/>
      <c r="M447" s="454"/>
      <c r="N447" s="454">
        <f t="shared" si="283"/>
        <v>0</v>
      </c>
      <c r="O447" s="454"/>
      <c r="P447" s="454"/>
      <c r="Q447" s="455"/>
      <c r="R447" s="433" t="s">
        <v>892</v>
      </c>
      <c r="S447" s="456" t="s">
        <v>1239</v>
      </c>
      <c r="T447" s="469"/>
      <c r="U447" s="446"/>
    </row>
    <row r="448" spans="1:21" s="476" customFormat="1" ht="18" customHeight="1">
      <c r="A448" s="452" t="s">
        <v>942</v>
      </c>
      <c r="B448" s="453" t="s">
        <v>152</v>
      </c>
      <c r="C448" s="454">
        <f t="shared" si="279"/>
        <v>0</v>
      </c>
      <c r="D448" s="454"/>
      <c r="E448" s="454"/>
      <c r="F448" s="454">
        <f t="shared" si="280"/>
        <v>0</v>
      </c>
      <c r="G448" s="454"/>
      <c r="H448" s="454">
        <f t="shared" si="281"/>
        <v>0</v>
      </c>
      <c r="I448" s="454"/>
      <c r="J448" s="454"/>
      <c r="K448" s="454">
        <f t="shared" si="282"/>
        <v>0</v>
      </c>
      <c r="L448" s="454"/>
      <c r="M448" s="454"/>
      <c r="N448" s="454">
        <f t="shared" si="283"/>
        <v>0</v>
      </c>
      <c r="O448" s="454"/>
      <c r="P448" s="454"/>
      <c r="Q448" s="455"/>
      <c r="R448" s="433" t="s">
        <v>892</v>
      </c>
      <c r="S448" s="456" t="s">
        <v>898</v>
      </c>
      <c r="T448" s="469"/>
      <c r="U448" s="446"/>
    </row>
    <row r="449" spans="1:21" s="476" customFormat="1" ht="18" customHeight="1">
      <c r="A449" s="452" t="s">
        <v>942</v>
      </c>
      <c r="B449" s="453" t="s">
        <v>204</v>
      </c>
      <c r="C449" s="454">
        <f t="shared" si="279"/>
        <v>0</v>
      </c>
      <c r="D449" s="454"/>
      <c r="E449" s="454"/>
      <c r="F449" s="454">
        <f t="shared" si="280"/>
        <v>0</v>
      </c>
      <c r="G449" s="454"/>
      <c r="H449" s="454">
        <f t="shared" si="281"/>
        <v>0</v>
      </c>
      <c r="I449" s="454"/>
      <c r="J449" s="454"/>
      <c r="K449" s="454">
        <f t="shared" si="282"/>
        <v>0</v>
      </c>
      <c r="L449" s="454"/>
      <c r="M449" s="454"/>
      <c r="N449" s="454">
        <f t="shared" si="283"/>
        <v>0</v>
      </c>
      <c r="O449" s="454"/>
      <c r="P449" s="454"/>
      <c r="Q449" s="455"/>
      <c r="R449" s="433" t="s">
        <v>892</v>
      </c>
      <c r="S449" s="456" t="s">
        <v>899</v>
      </c>
      <c r="T449" s="469"/>
      <c r="U449" s="446"/>
    </row>
    <row r="450" spans="1:21" s="476" customFormat="1" ht="18" customHeight="1">
      <c r="A450" s="452" t="s">
        <v>942</v>
      </c>
      <c r="B450" s="453" t="s">
        <v>217</v>
      </c>
      <c r="C450" s="454">
        <f t="shared" si="279"/>
        <v>0</v>
      </c>
      <c r="D450" s="454"/>
      <c r="E450" s="454"/>
      <c r="F450" s="454">
        <f t="shared" si="280"/>
        <v>0</v>
      </c>
      <c r="G450" s="454"/>
      <c r="H450" s="454">
        <f t="shared" si="281"/>
        <v>0</v>
      </c>
      <c r="I450" s="454"/>
      <c r="J450" s="454"/>
      <c r="K450" s="454">
        <f t="shared" si="282"/>
        <v>0</v>
      </c>
      <c r="L450" s="454"/>
      <c r="M450" s="454"/>
      <c r="N450" s="454">
        <f t="shared" si="283"/>
        <v>0</v>
      </c>
      <c r="O450" s="454"/>
      <c r="P450" s="454"/>
      <c r="Q450" s="455"/>
      <c r="R450" s="433" t="s">
        <v>892</v>
      </c>
      <c r="S450" s="456" t="s">
        <v>900</v>
      </c>
      <c r="T450" s="469"/>
      <c r="U450" s="446"/>
    </row>
    <row r="451" spans="1:21" s="476" customFormat="1" ht="18" customHeight="1">
      <c r="A451" s="452" t="s">
        <v>942</v>
      </c>
      <c r="B451" s="453" t="s">
        <v>247</v>
      </c>
      <c r="C451" s="454">
        <f t="shared" si="279"/>
        <v>0</v>
      </c>
      <c r="D451" s="454"/>
      <c r="E451" s="454"/>
      <c r="F451" s="454">
        <f t="shared" si="280"/>
        <v>0</v>
      </c>
      <c r="G451" s="454"/>
      <c r="H451" s="454">
        <f t="shared" si="281"/>
        <v>0</v>
      </c>
      <c r="I451" s="454"/>
      <c r="J451" s="454"/>
      <c r="K451" s="454">
        <f t="shared" si="282"/>
        <v>0</v>
      </c>
      <c r="L451" s="454"/>
      <c r="M451" s="454"/>
      <c r="N451" s="454">
        <f t="shared" si="283"/>
        <v>0</v>
      </c>
      <c r="O451" s="454"/>
      <c r="P451" s="454"/>
      <c r="Q451" s="455"/>
      <c r="R451" s="433" t="s">
        <v>892</v>
      </c>
      <c r="S451" s="456" t="s">
        <v>901</v>
      </c>
      <c r="T451" s="469"/>
      <c r="U451" s="446"/>
    </row>
    <row r="452" spans="1:21" s="476" customFormat="1" ht="18" customHeight="1">
      <c r="A452" s="452" t="s">
        <v>942</v>
      </c>
      <c r="B452" s="453" t="s">
        <v>258</v>
      </c>
      <c r="C452" s="454">
        <f t="shared" si="279"/>
        <v>0</v>
      </c>
      <c r="D452" s="454"/>
      <c r="E452" s="454"/>
      <c r="F452" s="454">
        <f t="shared" si="280"/>
        <v>0</v>
      </c>
      <c r="G452" s="454"/>
      <c r="H452" s="454">
        <f t="shared" si="281"/>
        <v>0</v>
      </c>
      <c r="I452" s="454"/>
      <c r="J452" s="454"/>
      <c r="K452" s="454">
        <f t="shared" si="282"/>
        <v>0</v>
      </c>
      <c r="L452" s="454"/>
      <c r="M452" s="454"/>
      <c r="N452" s="454">
        <f t="shared" si="283"/>
        <v>0</v>
      </c>
      <c r="O452" s="454"/>
      <c r="P452" s="454"/>
      <c r="Q452" s="455"/>
      <c r="R452" s="433" t="s">
        <v>892</v>
      </c>
      <c r="S452" s="456" t="s">
        <v>902</v>
      </c>
      <c r="T452" s="469"/>
      <c r="U452" s="446"/>
    </row>
    <row r="453" spans="1:21" s="476" customFormat="1" ht="63.75">
      <c r="A453" s="452">
        <v>6</v>
      </c>
      <c r="B453" s="453" t="s">
        <v>1332</v>
      </c>
      <c r="C453" s="454"/>
      <c r="D453" s="454"/>
      <c r="E453" s="454"/>
      <c r="F453" s="454"/>
      <c r="G453" s="454"/>
      <c r="H453" s="454"/>
      <c r="I453" s="454"/>
      <c r="J453" s="454"/>
      <c r="K453" s="454"/>
      <c r="L453" s="454"/>
      <c r="M453" s="454"/>
      <c r="N453" s="454"/>
      <c r="O453" s="454"/>
      <c r="P453" s="454"/>
      <c r="Q453" s="455"/>
      <c r="R453" s="433" t="s">
        <v>892</v>
      </c>
      <c r="S453" s="456"/>
      <c r="T453" s="469"/>
      <c r="U453" s="446"/>
    </row>
    <row r="454" spans="1:21" s="476" customFormat="1" ht="42.75" customHeight="1">
      <c r="A454" s="452">
        <v>7</v>
      </c>
      <c r="B454" s="453" t="s">
        <v>1333</v>
      </c>
      <c r="C454" s="454">
        <f t="shared" ref="C454:P454" si="284">SUBTOTAL(9,C455:C462)</f>
        <v>0</v>
      </c>
      <c r="D454" s="454">
        <f t="shared" si="284"/>
        <v>0</v>
      </c>
      <c r="E454" s="454">
        <f t="shared" si="284"/>
        <v>0</v>
      </c>
      <c r="F454" s="454">
        <f t="shared" si="284"/>
        <v>0</v>
      </c>
      <c r="G454" s="454">
        <f t="shared" si="284"/>
        <v>0</v>
      </c>
      <c r="H454" s="454">
        <f t="shared" si="284"/>
        <v>0</v>
      </c>
      <c r="I454" s="454">
        <f t="shared" si="284"/>
        <v>0</v>
      </c>
      <c r="J454" s="454">
        <f t="shared" si="284"/>
        <v>0</v>
      </c>
      <c r="K454" s="454">
        <f t="shared" si="284"/>
        <v>0</v>
      </c>
      <c r="L454" s="454">
        <f t="shared" si="284"/>
        <v>0</v>
      </c>
      <c r="M454" s="454">
        <f t="shared" si="284"/>
        <v>0</v>
      </c>
      <c r="N454" s="454">
        <f t="shared" si="284"/>
        <v>0</v>
      </c>
      <c r="O454" s="454">
        <f t="shared" si="284"/>
        <v>0</v>
      </c>
      <c r="P454" s="454">
        <f t="shared" si="284"/>
        <v>0</v>
      </c>
      <c r="Q454" s="455"/>
      <c r="R454" s="433" t="s">
        <v>892</v>
      </c>
      <c r="S454" s="441" t="s">
        <v>895</v>
      </c>
      <c r="T454" s="426" t="s">
        <v>723</v>
      </c>
      <c r="U454" s="446"/>
    </row>
    <row r="455" spans="1:21" s="476" customFormat="1" ht="18" customHeight="1">
      <c r="A455" s="452" t="s">
        <v>942</v>
      </c>
      <c r="B455" s="453" t="s">
        <v>38</v>
      </c>
      <c r="C455" s="454">
        <f t="shared" ref="C455:C462" si="285">SUM(D455:E455)</f>
        <v>0</v>
      </c>
      <c r="D455" s="454"/>
      <c r="E455" s="454"/>
      <c r="F455" s="454">
        <f t="shared" ref="F455:F462" si="286">SUM(G455:G455)</f>
        <v>0</v>
      </c>
      <c r="G455" s="454"/>
      <c r="H455" s="454">
        <f t="shared" ref="H455:H462" si="287">SUM(I455:J455)</f>
        <v>0</v>
      </c>
      <c r="I455" s="454"/>
      <c r="J455" s="454"/>
      <c r="K455" s="454">
        <f t="shared" ref="K455:K462" si="288">SUM(L455:M455)</f>
        <v>0</v>
      </c>
      <c r="L455" s="454"/>
      <c r="M455" s="454"/>
      <c r="N455" s="454">
        <f t="shared" ref="N455:N462" si="289">SUM(O455:P455)</f>
        <v>0</v>
      </c>
      <c r="O455" s="454"/>
      <c r="P455" s="454"/>
      <c r="Q455" s="455"/>
      <c r="R455" s="433" t="s">
        <v>892</v>
      </c>
      <c r="S455" s="456" t="s">
        <v>1237</v>
      </c>
      <c r="T455" s="469"/>
      <c r="U455" s="446"/>
    </row>
    <row r="456" spans="1:21" s="476" customFormat="1" ht="18" customHeight="1">
      <c r="A456" s="452" t="s">
        <v>942</v>
      </c>
      <c r="B456" s="453" t="s">
        <v>68</v>
      </c>
      <c r="C456" s="454">
        <f t="shared" si="285"/>
        <v>0</v>
      </c>
      <c r="D456" s="454"/>
      <c r="E456" s="454"/>
      <c r="F456" s="454">
        <f t="shared" si="286"/>
        <v>0</v>
      </c>
      <c r="G456" s="454"/>
      <c r="H456" s="454">
        <f t="shared" si="287"/>
        <v>0</v>
      </c>
      <c r="I456" s="454"/>
      <c r="J456" s="454"/>
      <c r="K456" s="454">
        <f t="shared" si="288"/>
        <v>0</v>
      </c>
      <c r="L456" s="454"/>
      <c r="M456" s="454"/>
      <c r="N456" s="454">
        <f t="shared" si="289"/>
        <v>0</v>
      </c>
      <c r="O456" s="454"/>
      <c r="P456" s="454"/>
      <c r="Q456" s="455"/>
      <c r="R456" s="433" t="s">
        <v>892</v>
      </c>
      <c r="S456" s="456" t="s">
        <v>1238</v>
      </c>
      <c r="T456" s="469"/>
      <c r="U456" s="446"/>
    </row>
    <row r="457" spans="1:21" s="476" customFormat="1" ht="18" customHeight="1">
      <c r="A457" s="452" t="s">
        <v>942</v>
      </c>
      <c r="B457" s="453" t="s">
        <v>77</v>
      </c>
      <c r="C457" s="454">
        <f t="shared" si="285"/>
        <v>0</v>
      </c>
      <c r="D457" s="454"/>
      <c r="E457" s="454"/>
      <c r="F457" s="454">
        <f t="shared" si="286"/>
        <v>0</v>
      </c>
      <c r="G457" s="454"/>
      <c r="H457" s="454">
        <f t="shared" si="287"/>
        <v>0</v>
      </c>
      <c r="I457" s="454"/>
      <c r="J457" s="454"/>
      <c r="K457" s="454">
        <f t="shared" si="288"/>
        <v>0</v>
      </c>
      <c r="L457" s="454"/>
      <c r="M457" s="454"/>
      <c r="N457" s="454">
        <f t="shared" si="289"/>
        <v>0</v>
      </c>
      <c r="O457" s="454"/>
      <c r="P457" s="454"/>
      <c r="Q457" s="455"/>
      <c r="R457" s="433" t="s">
        <v>892</v>
      </c>
      <c r="S457" s="456" t="s">
        <v>1239</v>
      </c>
      <c r="T457" s="469"/>
      <c r="U457" s="446"/>
    </row>
    <row r="458" spans="1:21" s="476" customFormat="1" ht="18" customHeight="1">
      <c r="A458" s="452" t="s">
        <v>942</v>
      </c>
      <c r="B458" s="453" t="s">
        <v>152</v>
      </c>
      <c r="C458" s="454">
        <f t="shared" si="285"/>
        <v>0</v>
      </c>
      <c r="D458" s="454"/>
      <c r="E458" s="454"/>
      <c r="F458" s="454">
        <f t="shared" si="286"/>
        <v>0</v>
      </c>
      <c r="G458" s="454"/>
      <c r="H458" s="454">
        <f t="shared" si="287"/>
        <v>0</v>
      </c>
      <c r="I458" s="454"/>
      <c r="J458" s="454"/>
      <c r="K458" s="454">
        <f t="shared" si="288"/>
        <v>0</v>
      </c>
      <c r="L458" s="454"/>
      <c r="M458" s="454"/>
      <c r="N458" s="454">
        <f t="shared" si="289"/>
        <v>0</v>
      </c>
      <c r="O458" s="454"/>
      <c r="P458" s="454"/>
      <c r="Q458" s="455"/>
      <c r="R458" s="433" t="s">
        <v>892</v>
      </c>
      <c r="S458" s="456" t="s">
        <v>898</v>
      </c>
      <c r="T458" s="469"/>
      <c r="U458" s="446"/>
    </row>
    <row r="459" spans="1:21" s="476" customFormat="1" ht="18" customHeight="1">
      <c r="A459" s="452" t="s">
        <v>942</v>
      </c>
      <c r="B459" s="453" t="s">
        <v>204</v>
      </c>
      <c r="C459" s="454">
        <f t="shared" si="285"/>
        <v>0</v>
      </c>
      <c r="D459" s="454"/>
      <c r="E459" s="454"/>
      <c r="F459" s="454">
        <f t="shared" si="286"/>
        <v>0</v>
      </c>
      <c r="G459" s="454"/>
      <c r="H459" s="454">
        <f t="shared" si="287"/>
        <v>0</v>
      </c>
      <c r="I459" s="454"/>
      <c r="J459" s="454"/>
      <c r="K459" s="454">
        <f t="shared" si="288"/>
        <v>0</v>
      </c>
      <c r="L459" s="454"/>
      <c r="M459" s="454"/>
      <c r="N459" s="454">
        <f t="shared" si="289"/>
        <v>0</v>
      </c>
      <c r="O459" s="454"/>
      <c r="P459" s="454"/>
      <c r="Q459" s="455"/>
      <c r="R459" s="433" t="s">
        <v>892</v>
      </c>
      <c r="S459" s="456" t="s">
        <v>899</v>
      </c>
      <c r="T459" s="469"/>
      <c r="U459" s="446"/>
    </row>
    <row r="460" spans="1:21" s="476" customFormat="1" ht="18" customHeight="1">
      <c r="A460" s="452" t="s">
        <v>942</v>
      </c>
      <c r="B460" s="453" t="s">
        <v>217</v>
      </c>
      <c r="C460" s="454">
        <f t="shared" si="285"/>
        <v>0</v>
      </c>
      <c r="D460" s="454"/>
      <c r="E460" s="454"/>
      <c r="F460" s="454">
        <f t="shared" si="286"/>
        <v>0</v>
      </c>
      <c r="G460" s="454"/>
      <c r="H460" s="454">
        <f t="shared" si="287"/>
        <v>0</v>
      </c>
      <c r="I460" s="454"/>
      <c r="J460" s="454"/>
      <c r="K460" s="454">
        <f t="shared" si="288"/>
        <v>0</v>
      </c>
      <c r="L460" s="454"/>
      <c r="M460" s="454"/>
      <c r="N460" s="454">
        <f t="shared" si="289"/>
        <v>0</v>
      </c>
      <c r="O460" s="454"/>
      <c r="P460" s="454"/>
      <c r="Q460" s="455"/>
      <c r="R460" s="433" t="s">
        <v>892</v>
      </c>
      <c r="S460" s="456" t="s">
        <v>900</v>
      </c>
      <c r="T460" s="469"/>
      <c r="U460" s="446"/>
    </row>
    <row r="461" spans="1:21" s="476" customFormat="1" ht="18" customHeight="1">
      <c r="A461" s="452" t="s">
        <v>942</v>
      </c>
      <c r="B461" s="453" t="s">
        <v>247</v>
      </c>
      <c r="C461" s="454">
        <f t="shared" si="285"/>
        <v>0</v>
      </c>
      <c r="D461" s="454"/>
      <c r="E461" s="454"/>
      <c r="F461" s="454">
        <f t="shared" si="286"/>
        <v>0</v>
      </c>
      <c r="G461" s="454"/>
      <c r="H461" s="454">
        <f t="shared" si="287"/>
        <v>0</v>
      </c>
      <c r="I461" s="454"/>
      <c r="J461" s="454"/>
      <c r="K461" s="454">
        <f t="shared" si="288"/>
        <v>0</v>
      </c>
      <c r="L461" s="454"/>
      <c r="M461" s="454"/>
      <c r="N461" s="454">
        <f t="shared" si="289"/>
        <v>0</v>
      </c>
      <c r="O461" s="454"/>
      <c r="P461" s="454"/>
      <c r="Q461" s="455"/>
      <c r="R461" s="433" t="s">
        <v>892</v>
      </c>
      <c r="S461" s="456" t="s">
        <v>901</v>
      </c>
      <c r="T461" s="469"/>
      <c r="U461" s="446"/>
    </row>
    <row r="462" spans="1:21" s="476" customFormat="1" ht="18" customHeight="1">
      <c r="A462" s="452" t="s">
        <v>942</v>
      </c>
      <c r="B462" s="453" t="s">
        <v>258</v>
      </c>
      <c r="C462" s="454">
        <f t="shared" si="285"/>
        <v>0</v>
      </c>
      <c r="D462" s="454"/>
      <c r="E462" s="454"/>
      <c r="F462" s="454">
        <f t="shared" si="286"/>
        <v>0</v>
      </c>
      <c r="G462" s="454"/>
      <c r="H462" s="454">
        <f t="shared" si="287"/>
        <v>0</v>
      </c>
      <c r="I462" s="454"/>
      <c r="J462" s="454"/>
      <c r="K462" s="454">
        <f t="shared" si="288"/>
        <v>0</v>
      </c>
      <c r="L462" s="454"/>
      <c r="M462" s="454"/>
      <c r="N462" s="454">
        <f t="shared" si="289"/>
        <v>0</v>
      </c>
      <c r="O462" s="454"/>
      <c r="P462" s="454"/>
      <c r="Q462" s="455"/>
      <c r="R462" s="433" t="s">
        <v>892</v>
      </c>
      <c r="S462" s="456" t="s">
        <v>902</v>
      </c>
      <c r="T462" s="469"/>
      <c r="U462" s="446"/>
    </row>
    <row r="463" spans="1:21" s="476" customFormat="1" ht="38.25">
      <c r="A463" s="452">
        <v>8</v>
      </c>
      <c r="B463" s="453" t="s">
        <v>1334</v>
      </c>
      <c r="C463" s="454"/>
      <c r="D463" s="454"/>
      <c r="E463" s="454"/>
      <c r="F463" s="454"/>
      <c r="G463" s="454"/>
      <c r="H463" s="454"/>
      <c r="I463" s="454"/>
      <c r="J463" s="454"/>
      <c r="K463" s="454"/>
      <c r="L463" s="454"/>
      <c r="M463" s="454"/>
      <c r="N463" s="454"/>
      <c r="O463" s="454"/>
      <c r="P463" s="454"/>
      <c r="Q463" s="455"/>
      <c r="R463" s="433" t="s">
        <v>892</v>
      </c>
      <c r="S463" s="456"/>
      <c r="T463" s="469"/>
      <c r="U463" s="446"/>
    </row>
    <row r="464" spans="1:21" s="476" customFormat="1" ht="25.5">
      <c r="A464" s="452">
        <v>9</v>
      </c>
      <c r="B464" s="453" t="s">
        <v>1335</v>
      </c>
      <c r="C464" s="454"/>
      <c r="D464" s="454"/>
      <c r="E464" s="454"/>
      <c r="F464" s="454"/>
      <c r="G464" s="454"/>
      <c r="H464" s="454"/>
      <c r="I464" s="454"/>
      <c r="J464" s="454"/>
      <c r="K464" s="454"/>
      <c r="L464" s="454"/>
      <c r="M464" s="454"/>
      <c r="N464" s="454"/>
      <c r="O464" s="454"/>
      <c r="P464" s="454"/>
      <c r="Q464" s="455"/>
      <c r="R464" s="433" t="s">
        <v>892</v>
      </c>
      <c r="S464" s="456"/>
      <c r="T464" s="469"/>
      <c r="U464" s="446"/>
    </row>
    <row r="465" spans="1:21" s="476" customFormat="1" ht="38.25">
      <c r="A465" s="452">
        <v>10</v>
      </c>
      <c r="B465" s="453" t="s">
        <v>1336</v>
      </c>
      <c r="C465" s="454">
        <f t="shared" ref="C465:P465" si="290">SUBTOTAL(9,C466:C473)</f>
        <v>0</v>
      </c>
      <c r="D465" s="454">
        <f t="shared" si="290"/>
        <v>0</v>
      </c>
      <c r="E465" s="454">
        <f t="shared" si="290"/>
        <v>0</v>
      </c>
      <c r="F465" s="454">
        <f t="shared" si="290"/>
        <v>0</v>
      </c>
      <c r="G465" s="454">
        <f t="shared" si="290"/>
        <v>0</v>
      </c>
      <c r="H465" s="454">
        <f t="shared" si="290"/>
        <v>0</v>
      </c>
      <c r="I465" s="454">
        <f t="shared" si="290"/>
        <v>0</v>
      </c>
      <c r="J465" s="454">
        <f t="shared" si="290"/>
        <v>0</v>
      </c>
      <c r="K465" s="454">
        <f t="shared" si="290"/>
        <v>0</v>
      </c>
      <c r="L465" s="454">
        <f t="shared" si="290"/>
        <v>0</v>
      </c>
      <c r="M465" s="454">
        <f t="shared" si="290"/>
        <v>0</v>
      </c>
      <c r="N465" s="454">
        <f t="shared" si="290"/>
        <v>0</v>
      </c>
      <c r="O465" s="454">
        <f t="shared" si="290"/>
        <v>0</v>
      </c>
      <c r="P465" s="454">
        <f t="shared" si="290"/>
        <v>0</v>
      </c>
      <c r="Q465" s="455"/>
      <c r="R465" s="433" t="s">
        <v>892</v>
      </c>
      <c r="S465" s="441" t="s">
        <v>895</v>
      </c>
      <c r="T465" s="469" t="s">
        <v>606</v>
      </c>
      <c r="U465" s="446"/>
    </row>
    <row r="466" spans="1:21" s="476" customFormat="1" ht="18" customHeight="1">
      <c r="A466" s="452" t="s">
        <v>942</v>
      </c>
      <c r="B466" s="453" t="s">
        <v>38</v>
      </c>
      <c r="C466" s="454">
        <f t="shared" ref="C466:C473" si="291">SUM(D466:E466)</f>
        <v>0</v>
      </c>
      <c r="D466" s="454"/>
      <c r="E466" s="454"/>
      <c r="F466" s="454">
        <f t="shared" ref="F466:F473" si="292">SUM(G466:G466)</f>
        <v>0</v>
      </c>
      <c r="G466" s="454"/>
      <c r="H466" s="454">
        <f t="shared" ref="H466:H473" si="293">SUM(I466:J466)</f>
        <v>0</v>
      </c>
      <c r="I466" s="454"/>
      <c r="J466" s="454"/>
      <c r="K466" s="454">
        <f t="shared" ref="K466:K473" si="294">SUM(L466:M466)</f>
        <v>0</v>
      </c>
      <c r="L466" s="454"/>
      <c r="M466" s="454"/>
      <c r="N466" s="454">
        <f t="shared" ref="N466:N473" si="295">SUM(O466:P466)</f>
        <v>0</v>
      </c>
      <c r="O466" s="454"/>
      <c r="P466" s="454"/>
      <c r="Q466" s="455"/>
      <c r="R466" s="433" t="s">
        <v>892</v>
      </c>
      <c r="S466" s="456" t="s">
        <v>1237</v>
      </c>
      <c r="T466" s="469"/>
      <c r="U466" s="446"/>
    </row>
    <row r="467" spans="1:21" s="476" customFormat="1" ht="18" customHeight="1">
      <c r="A467" s="452" t="s">
        <v>942</v>
      </c>
      <c r="B467" s="453" t="s">
        <v>68</v>
      </c>
      <c r="C467" s="454">
        <f t="shared" si="291"/>
        <v>0</v>
      </c>
      <c r="D467" s="454"/>
      <c r="E467" s="454"/>
      <c r="F467" s="454">
        <f t="shared" si="292"/>
        <v>0</v>
      </c>
      <c r="G467" s="454"/>
      <c r="H467" s="454">
        <f t="shared" si="293"/>
        <v>0</v>
      </c>
      <c r="I467" s="454"/>
      <c r="J467" s="454"/>
      <c r="K467" s="454">
        <f t="shared" si="294"/>
        <v>0</v>
      </c>
      <c r="L467" s="454"/>
      <c r="M467" s="454"/>
      <c r="N467" s="454">
        <f t="shared" si="295"/>
        <v>0</v>
      </c>
      <c r="O467" s="454"/>
      <c r="P467" s="454"/>
      <c r="Q467" s="455"/>
      <c r="R467" s="433" t="s">
        <v>892</v>
      </c>
      <c r="S467" s="456" t="s">
        <v>1238</v>
      </c>
      <c r="T467" s="469"/>
      <c r="U467" s="446"/>
    </row>
    <row r="468" spans="1:21" s="476" customFormat="1" ht="18" customHeight="1">
      <c r="A468" s="452" t="s">
        <v>942</v>
      </c>
      <c r="B468" s="453" t="s">
        <v>77</v>
      </c>
      <c r="C468" s="454">
        <f t="shared" si="291"/>
        <v>0</v>
      </c>
      <c r="D468" s="454"/>
      <c r="E468" s="454"/>
      <c r="F468" s="454">
        <f t="shared" si="292"/>
        <v>0</v>
      </c>
      <c r="G468" s="454"/>
      <c r="H468" s="454">
        <f t="shared" si="293"/>
        <v>0</v>
      </c>
      <c r="I468" s="454"/>
      <c r="J468" s="454"/>
      <c r="K468" s="454">
        <f t="shared" si="294"/>
        <v>0</v>
      </c>
      <c r="L468" s="454"/>
      <c r="M468" s="454"/>
      <c r="N468" s="454">
        <f t="shared" si="295"/>
        <v>0</v>
      </c>
      <c r="O468" s="454"/>
      <c r="P468" s="454"/>
      <c r="Q468" s="455"/>
      <c r="R468" s="433" t="s">
        <v>892</v>
      </c>
      <c r="S468" s="456" t="s">
        <v>1239</v>
      </c>
      <c r="T468" s="469"/>
      <c r="U468" s="446"/>
    </row>
    <row r="469" spans="1:21" s="476" customFormat="1" ht="18" customHeight="1">
      <c r="A469" s="452" t="s">
        <v>942</v>
      </c>
      <c r="B469" s="453" t="s">
        <v>152</v>
      </c>
      <c r="C469" s="454">
        <f t="shared" si="291"/>
        <v>0</v>
      </c>
      <c r="D469" s="454"/>
      <c r="E469" s="454"/>
      <c r="F469" s="454">
        <f t="shared" si="292"/>
        <v>0</v>
      </c>
      <c r="G469" s="454"/>
      <c r="H469" s="454">
        <f t="shared" si="293"/>
        <v>0</v>
      </c>
      <c r="I469" s="454"/>
      <c r="J469" s="454"/>
      <c r="K469" s="454">
        <f t="shared" si="294"/>
        <v>0</v>
      </c>
      <c r="L469" s="454"/>
      <c r="M469" s="454"/>
      <c r="N469" s="454">
        <f t="shared" si="295"/>
        <v>0</v>
      </c>
      <c r="O469" s="454"/>
      <c r="P469" s="454"/>
      <c r="Q469" s="455"/>
      <c r="R469" s="433" t="s">
        <v>892</v>
      </c>
      <c r="S469" s="456" t="s">
        <v>898</v>
      </c>
      <c r="T469" s="469"/>
      <c r="U469" s="446"/>
    </row>
    <row r="470" spans="1:21" s="476" customFormat="1" ht="18" customHeight="1">
      <c r="A470" s="452" t="s">
        <v>942</v>
      </c>
      <c r="B470" s="453" t="s">
        <v>204</v>
      </c>
      <c r="C470" s="454">
        <f t="shared" si="291"/>
        <v>0</v>
      </c>
      <c r="D470" s="454"/>
      <c r="E470" s="454"/>
      <c r="F470" s="454">
        <f t="shared" si="292"/>
        <v>0</v>
      </c>
      <c r="G470" s="454"/>
      <c r="H470" s="454">
        <f t="shared" si="293"/>
        <v>0</v>
      </c>
      <c r="I470" s="454"/>
      <c r="J470" s="454"/>
      <c r="K470" s="454">
        <f t="shared" si="294"/>
        <v>0</v>
      </c>
      <c r="L470" s="454"/>
      <c r="M470" s="454"/>
      <c r="N470" s="454">
        <f t="shared" si="295"/>
        <v>0</v>
      </c>
      <c r="O470" s="454"/>
      <c r="P470" s="454"/>
      <c r="Q470" s="455"/>
      <c r="R470" s="433" t="s">
        <v>892</v>
      </c>
      <c r="S470" s="456" t="s">
        <v>899</v>
      </c>
      <c r="T470" s="469"/>
      <c r="U470" s="446"/>
    </row>
    <row r="471" spans="1:21" s="476" customFormat="1" ht="18" customHeight="1">
      <c r="A471" s="452" t="s">
        <v>942</v>
      </c>
      <c r="B471" s="453" t="s">
        <v>217</v>
      </c>
      <c r="C471" s="454">
        <f t="shared" si="291"/>
        <v>0</v>
      </c>
      <c r="D471" s="454"/>
      <c r="E471" s="454"/>
      <c r="F471" s="454">
        <f t="shared" si="292"/>
        <v>0</v>
      </c>
      <c r="G471" s="454"/>
      <c r="H471" s="454">
        <f t="shared" si="293"/>
        <v>0</v>
      </c>
      <c r="I471" s="454"/>
      <c r="J471" s="454"/>
      <c r="K471" s="454">
        <f t="shared" si="294"/>
        <v>0</v>
      </c>
      <c r="L471" s="454"/>
      <c r="M471" s="454"/>
      <c r="N471" s="454">
        <f t="shared" si="295"/>
        <v>0</v>
      </c>
      <c r="O471" s="454"/>
      <c r="P471" s="454"/>
      <c r="Q471" s="455"/>
      <c r="R471" s="433" t="s">
        <v>892</v>
      </c>
      <c r="S471" s="456" t="s">
        <v>900</v>
      </c>
      <c r="T471" s="469"/>
      <c r="U471" s="446"/>
    </row>
    <row r="472" spans="1:21" s="476" customFormat="1" ht="18" customHeight="1">
      <c r="A472" s="452" t="s">
        <v>942</v>
      </c>
      <c r="B472" s="453" t="s">
        <v>247</v>
      </c>
      <c r="C472" s="454">
        <f t="shared" si="291"/>
        <v>0</v>
      </c>
      <c r="D472" s="454"/>
      <c r="E472" s="454"/>
      <c r="F472" s="454">
        <f t="shared" si="292"/>
        <v>0</v>
      </c>
      <c r="G472" s="454"/>
      <c r="H472" s="454">
        <f t="shared" si="293"/>
        <v>0</v>
      </c>
      <c r="I472" s="454"/>
      <c r="J472" s="454"/>
      <c r="K472" s="454">
        <f t="shared" si="294"/>
        <v>0</v>
      </c>
      <c r="L472" s="454"/>
      <c r="M472" s="454"/>
      <c r="N472" s="454">
        <f t="shared" si="295"/>
        <v>0</v>
      </c>
      <c r="O472" s="454"/>
      <c r="P472" s="454"/>
      <c r="Q472" s="455"/>
      <c r="R472" s="433" t="s">
        <v>892</v>
      </c>
      <c r="S472" s="456" t="s">
        <v>901</v>
      </c>
      <c r="T472" s="469"/>
      <c r="U472" s="446"/>
    </row>
    <row r="473" spans="1:21" s="476" customFormat="1" ht="18" customHeight="1">
      <c r="A473" s="452" t="s">
        <v>942</v>
      </c>
      <c r="B473" s="453" t="s">
        <v>258</v>
      </c>
      <c r="C473" s="454">
        <f t="shared" si="291"/>
        <v>0</v>
      </c>
      <c r="D473" s="454"/>
      <c r="E473" s="454"/>
      <c r="F473" s="454">
        <f t="shared" si="292"/>
        <v>0</v>
      </c>
      <c r="G473" s="454"/>
      <c r="H473" s="454">
        <f t="shared" si="293"/>
        <v>0</v>
      </c>
      <c r="I473" s="454"/>
      <c r="J473" s="454"/>
      <c r="K473" s="454">
        <f t="shared" si="294"/>
        <v>0</v>
      </c>
      <c r="L473" s="454"/>
      <c r="M473" s="454"/>
      <c r="N473" s="454">
        <f t="shared" si="295"/>
        <v>0</v>
      </c>
      <c r="O473" s="454"/>
      <c r="P473" s="454"/>
      <c r="Q473" s="455"/>
      <c r="R473" s="433" t="s">
        <v>892</v>
      </c>
      <c r="S473" s="456" t="s">
        <v>902</v>
      </c>
      <c r="T473" s="469"/>
      <c r="U473" s="446"/>
    </row>
    <row r="474" spans="1:21" s="476" customFormat="1" ht="51">
      <c r="A474" s="452">
        <v>11</v>
      </c>
      <c r="B474" s="453" t="s">
        <v>1337</v>
      </c>
      <c r="C474" s="454">
        <f t="shared" ref="C474:P474" si="296">SUBTOTAL(9,C475:C482)</f>
        <v>0</v>
      </c>
      <c r="D474" s="454">
        <f t="shared" si="296"/>
        <v>0</v>
      </c>
      <c r="E474" s="454">
        <f t="shared" si="296"/>
        <v>0</v>
      </c>
      <c r="F474" s="454">
        <f t="shared" si="296"/>
        <v>0</v>
      </c>
      <c r="G474" s="454">
        <f t="shared" si="296"/>
        <v>0</v>
      </c>
      <c r="H474" s="454">
        <f t="shared" si="296"/>
        <v>0</v>
      </c>
      <c r="I474" s="454">
        <f t="shared" si="296"/>
        <v>0</v>
      </c>
      <c r="J474" s="454">
        <f t="shared" si="296"/>
        <v>0</v>
      </c>
      <c r="K474" s="454">
        <f t="shared" si="296"/>
        <v>0</v>
      </c>
      <c r="L474" s="454">
        <f t="shared" si="296"/>
        <v>0</v>
      </c>
      <c r="M474" s="454">
        <f t="shared" si="296"/>
        <v>0</v>
      </c>
      <c r="N474" s="454">
        <f t="shared" si="296"/>
        <v>0</v>
      </c>
      <c r="O474" s="454">
        <f t="shared" si="296"/>
        <v>0</v>
      </c>
      <c r="P474" s="454">
        <f t="shared" si="296"/>
        <v>0</v>
      </c>
      <c r="Q474" s="455"/>
      <c r="R474" s="433" t="s">
        <v>892</v>
      </c>
      <c r="S474" s="441" t="s">
        <v>895</v>
      </c>
      <c r="T474" s="469" t="s">
        <v>902</v>
      </c>
      <c r="U474" s="446"/>
    </row>
    <row r="475" spans="1:21" s="476" customFormat="1" ht="18" customHeight="1">
      <c r="A475" s="452" t="s">
        <v>942</v>
      </c>
      <c r="B475" s="453" t="s">
        <v>38</v>
      </c>
      <c r="C475" s="454">
        <f t="shared" ref="C475:C482" si="297">SUM(D475:E475)</f>
        <v>0</v>
      </c>
      <c r="D475" s="454"/>
      <c r="E475" s="454"/>
      <c r="F475" s="454">
        <f t="shared" ref="F475:F482" si="298">SUM(G475:G475)</f>
        <v>0</v>
      </c>
      <c r="G475" s="454"/>
      <c r="H475" s="454">
        <f t="shared" ref="H475:H482" si="299">SUM(I475:J475)</f>
        <v>0</v>
      </c>
      <c r="I475" s="454"/>
      <c r="J475" s="454"/>
      <c r="K475" s="454">
        <f t="shared" ref="K475:K482" si="300">SUM(L475:M475)</f>
        <v>0</v>
      </c>
      <c r="L475" s="454"/>
      <c r="M475" s="454"/>
      <c r="N475" s="454">
        <f t="shared" ref="N475:N482" si="301">SUM(O475:P475)</f>
        <v>0</v>
      </c>
      <c r="O475" s="454"/>
      <c r="P475" s="454"/>
      <c r="Q475" s="455"/>
      <c r="R475" s="433" t="s">
        <v>892</v>
      </c>
      <c r="S475" s="456" t="s">
        <v>1237</v>
      </c>
      <c r="T475" s="469"/>
      <c r="U475" s="446"/>
    </row>
    <row r="476" spans="1:21" s="476" customFormat="1" ht="18" customHeight="1">
      <c r="A476" s="452" t="s">
        <v>942</v>
      </c>
      <c r="B476" s="453" t="s">
        <v>68</v>
      </c>
      <c r="C476" s="454">
        <f t="shared" si="297"/>
        <v>0</v>
      </c>
      <c r="D476" s="454"/>
      <c r="E476" s="454"/>
      <c r="F476" s="454">
        <f t="shared" si="298"/>
        <v>0</v>
      </c>
      <c r="G476" s="454"/>
      <c r="H476" s="454">
        <f t="shared" si="299"/>
        <v>0</v>
      </c>
      <c r="I476" s="454"/>
      <c r="J476" s="454"/>
      <c r="K476" s="454">
        <f t="shared" si="300"/>
        <v>0</v>
      </c>
      <c r="L476" s="454"/>
      <c r="M476" s="454"/>
      <c r="N476" s="454">
        <f t="shared" si="301"/>
        <v>0</v>
      </c>
      <c r="O476" s="454"/>
      <c r="P476" s="454"/>
      <c r="Q476" s="455"/>
      <c r="R476" s="433" t="s">
        <v>892</v>
      </c>
      <c r="S476" s="456" t="s">
        <v>1238</v>
      </c>
      <c r="T476" s="469"/>
      <c r="U476" s="446"/>
    </row>
    <row r="477" spans="1:21" s="476" customFormat="1" ht="18" customHeight="1">
      <c r="A477" s="452" t="s">
        <v>942</v>
      </c>
      <c r="B477" s="453" t="s">
        <v>77</v>
      </c>
      <c r="C477" s="454">
        <f t="shared" si="297"/>
        <v>0</v>
      </c>
      <c r="D477" s="454"/>
      <c r="E477" s="454"/>
      <c r="F477" s="454">
        <f t="shared" si="298"/>
        <v>0</v>
      </c>
      <c r="G477" s="454"/>
      <c r="H477" s="454">
        <f t="shared" si="299"/>
        <v>0</v>
      </c>
      <c r="I477" s="454"/>
      <c r="J477" s="454"/>
      <c r="K477" s="454">
        <f t="shared" si="300"/>
        <v>0</v>
      </c>
      <c r="L477" s="454"/>
      <c r="M477" s="454"/>
      <c r="N477" s="454">
        <f t="shared" si="301"/>
        <v>0</v>
      </c>
      <c r="O477" s="454"/>
      <c r="P477" s="454"/>
      <c r="Q477" s="455"/>
      <c r="R477" s="433" t="s">
        <v>892</v>
      </c>
      <c r="S477" s="456" t="s">
        <v>1239</v>
      </c>
      <c r="T477" s="469"/>
      <c r="U477" s="446"/>
    </row>
    <row r="478" spans="1:21" s="476" customFormat="1" ht="18" customHeight="1">
      <c r="A478" s="452" t="s">
        <v>942</v>
      </c>
      <c r="B478" s="453" t="s">
        <v>152</v>
      </c>
      <c r="C478" s="454">
        <f t="shared" si="297"/>
        <v>0</v>
      </c>
      <c r="D478" s="454"/>
      <c r="E478" s="454"/>
      <c r="F478" s="454">
        <f t="shared" si="298"/>
        <v>0</v>
      </c>
      <c r="G478" s="454"/>
      <c r="H478" s="454">
        <f t="shared" si="299"/>
        <v>0</v>
      </c>
      <c r="I478" s="454"/>
      <c r="J478" s="454"/>
      <c r="K478" s="454">
        <f t="shared" si="300"/>
        <v>0</v>
      </c>
      <c r="L478" s="454"/>
      <c r="M478" s="454"/>
      <c r="N478" s="454">
        <f t="shared" si="301"/>
        <v>0</v>
      </c>
      <c r="O478" s="454"/>
      <c r="P478" s="454"/>
      <c r="Q478" s="455"/>
      <c r="R478" s="433" t="s">
        <v>892</v>
      </c>
      <c r="S478" s="456" t="s">
        <v>898</v>
      </c>
      <c r="T478" s="469"/>
      <c r="U478" s="446"/>
    </row>
    <row r="479" spans="1:21" s="476" customFormat="1" ht="18" customHeight="1">
      <c r="A479" s="452" t="s">
        <v>942</v>
      </c>
      <c r="B479" s="453" t="s">
        <v>204</v>
      </c>
      <c r="C479" s="454">
        <f t="shared" si="297"/>
        <v>0</v>
      </c>
      <c r="D479" s="454"/>
      <c r="E479" s="454"/>
      <c r="F479" s="454">
        <f t="shared" si="298"/>
        <v>0</v>
      </c>
      <c r="G479" s="454"/>
      <c r="H479" s="454">
        <f t="shared" si="299"/>
        <v>0</v>
      </c>
      <c r="I479" s="454"/>
      <c r="J479" s="454"/>
      <c r="K479" s="454">
        <f t="shared" si="300"/>
        <v>0</v>
      </c>
      <c r="L479" s="454"/>
      <c r="M479" s="454"/>
      <c r="N479" s="454">
        <f t="shared" si="301"/>
        <v>0</v>
      </c>
      <c r="O479" s="454"/>
      <c r="P479" s="454"/>
      <c r="Q479" s="455"/>
      <c r="R479" s="433" t="s">
        <v>892</v>
      </c>
      <c r="S479" s="456" t="s">
        <v>899</v>
      </c>
      <c r="T479" s="469"/>
      <c r="U479" s="446"/>
    </row>
    <row r="480" spans="1:21" s="476" customFormat="1" ht="18" customHeight="1">
      <c r="A480" s="452" t="s">
        <v>942</v>
      </c>
      <c r="B480" s="453" t="s">
        <v>217</v>
      </c>
      <c r="C480" s="454">
        <f t="shared" si="297"/>
        <v>0</v>
      </c>
      <c r="D480" s="454"/>
      <c r="E480" s="454"/>
      <c r="F480" s="454">
        <f t="shared" si="298"/>
        <v>0</v>
      </c>
      <c r="G480" s="454"/>
      <c r="H480" s="454">
        <f t="shared" si="299"/>
        <v>0</v>
      </c>
      <c r="I480" s="454"/>
      <c r="J480" s="454"/>
      <c r="K480" s="454">
        <f t="shared" si="300"/>
        <v>0</v>
      </c>
      <c r="L480" s="454"/>
      <c r="M480" s="454"/>
      <c r="N480" s="454">
        <f t="shared" si="301"/>
        <v>0</v>
      </c>
      <c r="O480" s="454"/>
      <c r="P480" s="454"/>
      <c r="Q480" s="455"/>
      <c r="R480" s="433" t="s">
        <v>892</v>
      </c>
      <c r="S480" s="456" t="s">
        <v>900</v>
      </c>
      <c r="T480" s="469"/>
      <c r="U480" s="446"/>
    </row>
    <row r="481" spans="1:21" s="476" customFormat="1" ht="18" customHeight="1">
      <c r="A481" s="452" t="s">
        <v>942</v>
      </c>
      <c r="B481" s="453" t="s">
        <v>247</v>
      </c>
      <c r="C481" s="454">
        <f t="shared" si="297"/>
        <v>0</v>
      </c>
      <c r="D481" s="454"/>
      <c r="E481" s="454"/>
      <c r="F481" s="454">
        <f t="shared" si="298"/>
        <v>0</v>
      </c>
      <c r="G481" s="454"/>
      <c r="H481" s="454">
        <f t="shared" si="299"/>
        <v>0</v>
      </c>
      <c r="I481" s="454"/>
      <c r="J481" s="454"/>
      <c r="K481" s="454">
        <f t="shared" si="300"/>
        <v>0</v>
      </c>
      <c r="L481" s="454"/>
      <c r="M481" s="454"/>
      <c r="N481" s="454">
        <f t="shared" si="301"/>
        <v>0</v>
      </c>
      <c r="O481" s="454"/>
      <c r="P481" s="454"/>
      <c r="Q481" s="455"/>
      <c r="R481" s="433" t="s">
        <v>892</v>
      </c>
      <c r="S481" s="456" t="s">
        <v>901</v>
      </c>
      <c r="T481" s="469"/>
      <c r="U481" s="446"/>
    </row>
    <row r="482" spans="1:21" s="476" customFormat="1" ht="18" customHeight="1">
      <c r="A482" s="452" t="s">
        <v>942</v>
      </c>
      <c r="B482" s="453" t="s">
        <v>258</v>
      </c>
      <c r="C482" s="454">
        <f t="shared" si="297"/>
        <v>0</v>
      </c>
      <c r="D482" s="454"/>
      <c r="E482" s="454"/>
      <c r="F482" s="454">
        <f t="shared" si="298"/>
        <v>0</v>
      </c>
      <c r="G482" s="454"/>
      <c r="H482" s="454">
        <f t="shared" si="299"/>
        <v>0</v>
      </c>
      <c r="I482" s="454"/>
      <c r="J482" s="454"/>
      <c r="K482" s="454">
        <f t="shared" si="300"/>
        <v>0</v>
      </c>
      <c r="L482" s="454"/>
      <c r="M482" s="454"/>
      <c r="N482" s="454">
        <f t="shared" si="301"/>
        <v>0</v>
      </c>
      <c r="O482" s="454"/>
      <c r="P482" s="454"/>
      <c r="Q482" s="455"/>
      <c r="R482" s="433" t="s">
        <v>892</v>
      </c>
      <c r="S482" s="456" t="s">
        <v>902</v>
      </c>
      <c r="T482" s="469"/>
      <c r="U482" s="446"/>
    </row>
    <row r="483" spans="1:21" s="476" customFormat="1" ht="54.75" customHeight="1">
      <c r="A483" s="448" t="s">
        <v>44</v>
      </c>
      <c r="B483" s="449" t="s">
        <v>1338</v>
      </c>
      <c r="C483" s="450">
        <f t="shared" ref="C483:P483" si="302">+C484+C485+C486+C487+C488+C489+C490+C491+C492</f>
        <v>0</v>
      </c>
      <c r="D483" s="450">
        <f t="shared" si="302"/>
        <v>0</v>
      </c>
      <c r="E483" s="450">
        <f t="shared" si="302"/>
        <v>0</v>
      </c>
      <c r="F483" s="450">
        <f t="shared" si="302"/>
        <v>0</v>
      </c>
      <c r="G483" s="450">
        <f t="shared" si="302"/>
        <v>0</v>
      </c>
      <c r="H483" s="450">
        <f t="shared" si="302"/>
        <v>0</v>
      </c>
      <c r="I483" s="450">
        <f t="shared" si="302"/>
        <v>0</v>
      </c>
      <c r="J483" s="450">
        <f t="shared" si="302"/>
        <v>0</v>
      </c>
      <c r="K483" s="450">
        <f t="shared" si="302"/>
        <v>0</v>
      </c>
      <c r="L483" s="450">
        <f t="shared" si="302"/>
        <v>0</v>
      </c>
      <c r="M483" s="450">
        <f t="shared" si="302"/>
        <v>0</v>
      </c>
      <c r="N483" s="450">
        <f t="shared" si="302"/>
        <v>0</v>
      </c>
      <c r="O483" s="450">
        <f t="shared" si="302"/>
        <v>0</v>
      </c>
      <c r="P483" s="450">
        <f t="shared" si="302"/>
        <v>0</v>
      </c>
      <c r="Q483" s="455"/>
      <c r="R483" s="433" t="s">
        <v>892</v>
      </c>
      <c r="S483" s="456"/>
      <c r="T483" s="469"/>
      <c r="U483" s="446"/>
    </row>
    <row r="484" spans="1:21" s="476" customFormat="1" ht="38.25">
      <c r="A484" s="452">
        <v>1</v>
      </c>
      <c r="B484" s="453" t="s">
        <v>1339</v>
      </c>
      <c r="C484" s="454"/>
      <c r="D484" s="454"/>
      <c r="E484" s="454"/>
      <c r="F484" s="454"/>
      <c r="G484" s="454"/>
      <c r="H484" s="454"/>
      <c r="I484" s="454"/>
      <c r="J484" s="454"/>
      <c r="K484" s="454"/>
      <c r="L484" s="454"/>
      <c r="M484" s="454"/>
      <c r="N484" s="454"/>
      <c r="O484" s="454"/>
      <c r="P484" s="454"/>
      <c r="Q484" s="455"/>
      <c r="R484" s="433" t="s">
        <v>892</v>
      </c>
      <c r="S484" s="456"/>
      <c r="T484" s="469"/>
      <c r="U484" s="446"/>
    </row>
    <row r="485" spans="1:21" s="476" customFormat="1" ht="42" customHeight="1">
      <c r="A485" s="452">
        <v>2</v>
      </c>
      <c r="B485" s="453" t="s">
        <v>1340</v>
      </c>
      <c r="C485" s="454"/>
      <c r="D485" s="454"/>
      <c r="E485" s="454"/>
      <c r="F485" s="454"/>
      <c r="G485" s="454"/>
      <c r="H485" s="454"/>
      <c r="I485" s="454"/>
      <c r="J485" s="454"/>
      <c r="K485" s="454"/>
      <c r="L485" s="454"/>
      <c r="M485" s="454"/>
      <c r="N485" s="454"/>
      <c r="O485" s="454"/>
      <c r="P485" s="454"/>
      <c r="Q485" s="455"/>
      <c r="R485" s="433" t="s">
        <v>892</v>
      </c>
      <c r="S485" s="456"/>
      <c r="T485" s="469"/>
      <c r="U485" s="446"/>
    </row>
    <row r="486" spans="1:21" s="476" customFormat="1" ht="51">
      <c r="A486" s="452">
        <v>3</v>
      </c>
      <c r="B486" s="453" t="s">
        <v>1341</v>
      </c>
      <c r="C486" s="454"/>
      <c r="D486" s="454"/>
      <c r="E486" s="454"/>
      <c r="F486" s="454"/>
      <c r="G486" s="454"/>
      <c r="H486" s="454"/>
      <c r="I486" s="454"/>
      <c r="J486" s="454"/>
      <c r="K486" s="454"/>
      <c r="L486" s="454"/>
      <c r="M486" s="454"/>
      <c r="N486" s="454"/>
      <c r="O486" s="454"/>
      <c r="P486" s="454"/>
      <c r="Q486" s="455"/>
      <c r="R486" s="433" t="s">
        <v>892</v>
      </c>
      <c r="S486" s="456"/>
      <c r="T486" s="469"/>
      <c r="U486" s="446"/>
    </row>
    <row r="487" spans="1:21" s="476" customFormat="1" ht="38.25">
      <c r="A487" s="452">
        <v>4</v>
      </c>
      <c r="B487" s="453" t="s">
        <v>1342</v>
      </c>
      <c r="C487" s="454"/>
      <c r="D487" s="454"/>
      <c r="E487" s="454"/>
      <c r="F487" s="454"/>
      <c r="G487" s="454"/>
      <c r="H487" s="454"/>
      <c r="I487" s="454"/>
      <c r="J487" s="454"/>
      <c r="K487" s="454"/>
      <c r="L487" s="454"/>
      <c r="M487" s="454"/>
      <c r="N487" s="454"/>
      <c r="O487" s="454"/>
      <c r="P487" s="454"/>
      <c r="Q487" s="455"/>
      <c r="R487" s="433" t="s">
        <v>892</v>
      </c>
      <c r="S487" s="456"/>
      <c r="T487" s="469"/>
      <c r="U487" s="446"/>
    </row>
    <row r="488" spans="1:21" s="476" customFormat="1" ht="38.25">
      <c r="A488" s="452">
        <v>5</v>
      </c>
      <c r="B488" s="453" t="s">
        <v>1343</v>
      </c>
      <c r="C488" s="454"/>
      <c r="D488" s="454"/>
      <c r="E488" s="454"/>
      <c r="F488" s="454"/>
      <c r="G488" s="454"/>
      <c r="H488" s="454"/>
      <c r="I488" s="454"/>
      <c r="J488" s="454"/>
      <c r="K488" s="454"/>
      <c r="L488" s="454"/>
      <c r="M488" s="454"/>
      <c r="N488" s="454"/>
      <c r="O488" s="454"/>
      <c r="P488" s="454"/>
      <c r="Q488" s="455"/>
      <c r="R488" s="433" t="s">
        <v>892</v>
      </c>
      <c r="S488" s="456"/>
      <c r="T488" s="469"/>
      <c r="U488" s="446"/>
    </row>
    <row r="489" spans="1:21" s="476" customFormat="1" ht="25.5">
      <c r="A489" s="452">
        <v>6</v>
      </c>
      <c r="B489" s="453" t="s">
        <v>1344</v>
      </c>
      <c r="C489" s="454"/>
      <c r="D489" s="454"/>
      <c r="E489" s="454"/>
      <c r="F489" s="454"/>
      <c r="G489" s="454"/>
      <c r="H489" s="454"/>
      <c r="I489" s="454"/>
      <c r="J489" s="454"/>
      <c r="K489" s="454"/>
      <c r="L489" s="454"/>
      <c r="M489" s="454"/>
      <c r="N489" s="454"/>
      <c r="O489" s="454"/>
      <c r="P489" s="454"/>
      <c r="Q489" s="455"/>
      <c r="R489" s="433" t="s">
        <v>892</v>
      </c>
      <c r="S489" s="456"/>
      <c r="T489" s="469"/>
      <c r="U489" s="446"/>
    </row>
    <row r="490" spans="1:21" s="476" customFormat="1" ht="25.5">
      <c r="A490" s="452">
        <v>7</v>
      </c>
      <c r="B490" s="453" t="s">
        <v>1345</v>
      </c>
      <c r="C490" s="454"/>
      <c r="D490" s="454"/>
      <c r="E490" s="454"/>
      <c r="F490" s="454"/>
      <c r="G490" s="454"/>
      <c r="H490" s="454"/>
      <c r="I490" s="454"/>
      <c r="J490" s="454"/>
      <c r="K490" s="454"/>
      <c r="L490" s="454"/>
      <c r="M490" s="454"/>
      <c r="N490" s="454"/>
      <c r="O490" s="454"/>
      <c r="P490" s="454"/>
      <c r="Q490" s="455"/>
      <c r="R490" s="433" t="s">
        <v>892</v>
      </c>
      <c r="S490" s="456"/>
      <c r="T490" s="469"/>
      <c r="U490" s="446"/>
    </row>
    <row r="491" spans="1:21" s="476" customFormat="1" ht="25.5">
      <c r="A491" s="452">
        <v>8</v>
      </c>
      <c r="B491" s="453" t="s">
        <v>1346</v>
      </c>
      <c r="C491" s="454"/>
      <c r="D491" s="454"/>
      <c r="E491" s="454"/>
      <c r="F491" s="454"/>
      <c r="G491" s="454"/>
      <c r="H491" s="454"/>
      <c r="I491" s="454"/>
      <c r="J491" s="454"/>
      <c r="K491" s="454"/>
      <c r="L491" s="454"/>
      <c r="M491" s="454"/>
      <c r="N491" s="454"/>
      <c r="O491" s="454"/>
      <c r="P491" s="454"/>
      <c r="Q491" s="455"/>
      <c r="R491" s="433" t="s">
        <v>892</v>
      </c>
      <c r="S491" s="456"/>
      <c r="T491" s="469"/>
      <c r="U491" s="446"/>
    </row>
    <row r="492" spans="1:21" s="476" customFormat="1" ht="51">
      <c r="A492" s="452">
        <v>9</v>
      </c>
      <c r="B492" s="453" t="s">
        <v>1347</v>
      </c>
      <c r="C492" s="454"/>
      <c r="D492" s="454"/>
      <c r="E492" s="454"/>
      <c r="F492" s="454"/>
      <c r="G492" s="454"/>
      <c r="H492" s="454"/>
      <c r="I492" s="454"/>
      <c r="J492" s="454"/>
      <c r="K492" s="454"/>
      <c r="L492" s="454"/>
      <c r="M492" s="454"/>
      <c r="N492" s="454"/>
      <c r="O492" s="454"/>
      <c r="P492" s="454"/>
      <c r="Q492" s="455"/>
      <c r="R492" s="433" t="s">
        <v>892</v>
      </c>
      <c r="S492" s="456"/>
      <c r="T492" s="469"/>
      <c r="U492" s="446"/>
    </row>
    <row r="493" spans="1:21" s="476" customFormat="1" ht="38.25">
      <c r="A493" s="448" t="s">
        <v>46</v>
      </c>
      <c r="B493" s="449" t="s">
        <v>1348</v>
      </c>
      <c r="C493" s="450">
        <f t="shared" ref="C493:P493" si="303">C494</f>
        <v>0</v>
      </c>
      <c r="D493" s="450">
        <f t="shared" si="303"/>
        <v>0</v>
      </c>
      <c r="E493" s="450">
        <f t="shared" si="303"/>
        <v>0</v>
      </c>
      <c r="F493" s="450">
        <f t="shared" si="303"/>
        <v>0</v>
      </c>
      <c r="G493" s="450">
        <f t="shared" si="303"/>
        <v>0</v>
      </c>
      <c r="H493" s="450">
        <f t="shared" si="303"/>
        <v>0</v>
      </c>
      <c r="I493" s="450">
        <f t="shared" si="303"/>
        <v>0</v>
      </c>
      <c r="J493" s="450">
        <f t="shared" si="303"/>
        <v>0</v>
      </c>
      <c r="K493" s="450">
        <f t="shared" si="303"/>
        <v>0</v>
      </c>
      <c r="L493" s="450">
        <f t="shared" si="303"/>
        <v>0</v>
      </c>
      <c r="M493" s="450">
        <f t="shared" si="303"/>
        <v>0</v>
      </c>
      <c r="N493" s="450">
        <f t="shared" si="303"/>
        <v>0</v>
      </c>
      <c r="O493" s="450">
        <f t="shared" si="303"/>
        <v>0</v>
      </c>
      <c r="P493" s="450">
        <f t="shared" si="303"/>
        <v>0</v>
      </c>
      <c r="Q493" s="455"/>
      <c r="R493" s="433" t="s">
        <v>892</v>
      </c>
      <c r="S493" s="456"/>
      <c r="T493" s="469"/>
      <c r="U493" s="446"/>
    </row>
    <row r="494" spans="1:21" s="476" customFormat="1" ht="38.25">
      <c r="A494" s="452">
        <v>1</v>
      </c>
      <c r="B494" s="453" t="s">
        <v>1349</v>
      </c>
      <c r="C494" s="454"/>
      <c r="D494" s="454"/>
      <c r="E494" s="454"/>
      <c r="F494" s="454"/>
      <c r="G494" s="454"/>
      <c r="H494" s="454"/>
      <c r="I494" s="454"/>
      <c r="J494" s="454"/>
      <c r="K494" s="454"/>
      <c r="L494" s="454"/>
      <c r="M494" s="454"/>
      <c r="N494" s="454"/>
      <c r="O494" s="454"/>
      <c r="P494" s="454"/>
      <c r="Q494" s="455"/>
      <c r="R494" s="433" t="s">
        <v>892</v>
      </c>
      <c r="S494" s="456"/>
      <c r="T494" s="469"/>
      <c r="U494" s="446"/>
    </row>
    <row r="495" spans="1:21" s="476" customFormat="1" ht="39" customHeight="1">
      <c r="A495" s="448" t="s">
        <v>47</v>
      </c>
      <c r="B495" s="449" t="s">
        <v>1350</v>
      </c>
      <c r="C495" s="450">
        <f t="shared" ref="C495:P495" si="304">+C496+C497</f>
        <v>0</v>
      </c>
      <c r="D495" s="450">
        <f t="shared" si="304"/>
        <v>0</v>
      </c>
      <c r="E495" s="450">
        <f t="shared" si="304"/>
        <v>0</v>
      </c>
      <c r="F495" s="450">
        <f t="shared" si="304"/>
        <v>0</v>
      </c>
      <c r="G495" s="450">
        <f t="shared" si="304"/>
        <v>0</v>
      </c>
      <c r="H495" s="450">
        <f t="shared" si="304"/>
        <v>0</v>
      </c>
      <c r="I495" s="450">
        <f t="shared" si="304"/>
        <v>0</v>
      </c>
      <c r="J495" s="450">
        <f t="shared" si="304"/>
        <v>0</v>
      </c>
      <c r="K495" s="450">
        <f t="shared" si="304"/>
        <v>0</v>
      </c>
      <c r="L495" s="450">
        <f t="shared" si="304"/>
        <v>0</v>
      </c>
      <c r="M495" s="450">
        <f t="shared" si="304"/>
        <v>0</v>
      </c>
      <c r="N495" s="450">
        <f t="shared" si="304"/>
        <v>0</v>
      </c>
      <c r="O495" s="450">
        <f t="shared" si="304"/>
        <v>0</v>
      </c>
      <c r="P495" s="450">
        <f t="shared" si="304"/>
        <v>0</v>
      </c>
      <c r="Q495" s="455"/>
      <c r="R495" s="433" t="s">
        <v>892</v>
      </c>
      <c r="S495" s="456"/>
      <c r="T495" s="469"/>
      <c r="U495" s="446"/>
    </row>
    <row r="496" spans="1:21" s="476" customFormat="1" ht="30" customHeight="1">
      <c r="A496" s="452">
        <v>1</v>
      </c>
      <c r="B496" s="453" t="s">
        <v>1351</v>
      </c>
      <c r="C496" s="454"/>
      <c r="D496" s="454"/>
      <c r="E496" s="454"/>
      <c r="F496" s="454"/>
      <c r="G496" s="454"/>
      <c r="H496" s="454"/>
      <c r="I496" s="454"/>
      <c r="J496" s="454"/>
      <c r="K496" s="454"/>
      <c r="L496" s="454"/>
      <c r="M496" s="454"/>
      <c r="N496" s="454"/>
      <c r="O496" s="454"/>
      <c r="P496" s="454"/>
      <c r="Q496" s="455"/>
      <c r="R496" s="433" t="s">
        <v>892</v>
      </c>
      <c r="S496" s="456"/>
      <c r="T496" s="469"/>
      <c r="U496" s="446"/>
    </row>
    <row r="497" spans="1:21" s="476" customFormat="1" ht="30" customHeight="1">
      <c r="A497" s="452">
        <v>2</v>
      </c>
      <c r="B497" s="453" t="s">
        <v>1352</v>
      </c>
      <c r="C497" s="454"/>
      <c r="D497" s="454"/>
      <c r="E497" s="454"/>
      <c r="F497" s="454"/>
      <c r="G497" s="454"/>
      <c r="H497" s="454"/>
      <c r="I497" s="454"/>
      <c r="J497" s="454"/>
      <c r="K497" s="454"/>
      <c r="L497" s="454"/>
      <c r="M497" s="454"/>
      <c r="N497" s="454"/>
      <c r="O497" s="454"/>
      <c r="P497" s="454"/>
      <c r="Q497" s="455"/>
      <c r="R497" s="433" t="s">
        <v>892</v>
      </c>
      <c r="S497" s="456"/>
      <c r="T497" s="469"/>
      <c r="U497" s="446"/>
    </row>
    <row r="498" spans="1:21" s="476" customFormat="1" ht="66.75" customHeight="1">
      <c r="A498" s="448" t="s">
        <v>50</v>
      </c>
      <c r="B498" s="449" t="s">
        <v>1353</v>
      </c>
      <c r="C498" s="450">
        <f t="shared" ref="C498:P498" si="305">+C499+C500</f>
        <v>0</v>
      </c>
      <c r="D498" s="450">
        <f t="shared" si="305"/>
        <v>0</v>
      </c>
      <c r="E498" s="450">
        <f t="shared" si="305"/>
        <v>0</v>
      </c>
      <c r="F498" s="450">
        <f t="shared" si="305"/>
        <v>0</v>
      </c>
      <c r="G498" s="450">
        <f t="shared" si="305"/>
        <v>0</v>
      </c>
      <c r="H498" s="450">
        <f t="shared" si="305"/>
        <v>0</v>
      </c>
      <c r="I498" s="450">
        <f t="shared" si="305"/>
        <v>0</v>
      </c>
      <c r="J498" s="450">
        <f t="shared" si="305"/>
        <v>0</v>
      </c>
      <c r="K498" s="450">
        <f t="shared" si="305"/>
        <v>0</v>
      </c>
      <c r="L498" s="450">
        <f t="shared" si="305"/>
        <v>0</v>
      </c>
      <c r="M498" s="450">
        <f t="shared" si="305"/>
        <v>0</v>
      </c>
      <c r="N498" s="450">
        <f t="shared" si="305"/>
        <v>0</v>
      </c>
      <c r="O498" s="450">
        <f t="shared" si="305"/>
        <v>0</v>
      </c>
      <c r="P498" s="450">
        <f t="shared" si="305"/>
        <v>0</v>
      </c>
      <c r="Q498" s="455"/>
      <c r="R498" s="433" t="s">
        <v>892</v>
      </c>
      <c r="S498" s="456"/>
      <c r="T498" s="469"/>
      <c r="U498" s="446"/>
    </row>
    <row r="499" spans="1:21" s="476" customFormat="1" ht="30" customHeight="1">
      <c r="A499" s="452">
        <v>1</v>
      </c>
      <c r="B499" s="453" t="s">
        <v>1354</v>
      </c>
      <c r="C499" s="454"/>
      <c r="D499" s="454"/>
      <c r="E499" s="454"/>
      <c r="F499" s="454"/>
      <c r="G499" s="454"/>
      <c r="H499" s="454"/>
      <c r="I499" s="454"/>
      <c r="J499" s="454"/>
      <c r="K499" s="454"/>
      <c r="L499" s="454"/>
      <c r="M499" s="454"/>
      <c r="N499" s="454"/>
      <c r="O499" s="454"/>
      <c r="P499" s="454"/>
      <c r="Q499" s="455"/>
      <c r="R499" s="433" t="s">
        <v>892</v>
      </c>
      <c r="S499" s="456"/>
      <c r="T499" s="469"/>
      <c r="U499" s="446"/>
    </row>
    <row r="500" spans="1:21" s="476" customFormat="1" ht="30" customHeight="1">
      <c r="A500" s="452">
        <v>2</v>
      </c>
      <c r="B500" s="453" t="s">
        <v>1355</v>
      </c>
      <c r="C500" s="454"/>
      <c r="D500" s="454"/>
      <c r="E500" s="454"/>
      <c r="F500" s="454"/>
      <c r="G500" s="454"/>
      <c r="H500" s="454"/>
      <c r="I500" s="454"/>
      <c r="J500" s="454"/>
      <c r="K500" s="454"/>
      <c r="L500" s="454"/>
      <c r="M500" s="454"/>
      <c r="N500" s="454"/>
      <c r="O500" s="454"/>
      <c r="P500" s="454"/>
      <c r="Q500" s="455"/>
      <c r="R500" s="433" t="s">
        <v>892</v>
      </c>
      <c r="S500" s="456"/>
      <c r="T500" s="469"/>
      <c r="U500" s="446"/>
    </row>
    <row r="501" spans="1:21" s="476" customFormat="1" ht="51">
      <c r="A501" s="448" t="s">
        <v>51</v>
      </c>
      <c r="B501" s="449" t="s">
        <v>1356</v>
      </c>
      <c r="C501" s="450">
        <f t="shared" ref="C501:P501" si="306">+C502+C503+C504+C505+C506+C507+C508</f>
        <v>0</v>
      </c>
      <c r="D501" s="450">
        <f t="shared" si="306"/>
        <v>0</v>
      </c>
      <c r="E501" s="450">
        <f t="shared" si="306"/>
        <v>0</v>
      </c>
      <c r="F501" s="450">
        <f t="shared" si="306"/>
        <v>0</v>
      </c>
      <c r="G501" s="450">
        <f t="shared" si="306"/>
        <v>0</v>
      </c>
      <c r="H501" s="450">
        <f t="shared" si="306"/>
        <v>0</v>
      </c>
      <c r="I501" s="450">
        <f t="shared" si="306"/>
        <v>0</v>
      </c>
      <c r="J501" s="450">
        <f t="shared" si="306"/>
        <v>0</v>
      </c>
      <c r="K501" s="450">
        <f t="shared" si="306"/>
        <v>0</v>
      </c>
      <c r="L501" s="450">
        <f t="shared" si="306"/>
        <v>0</v>
      </c>
      <c r="M501" s="450">
        <f t="shared" si="306"/>
        <v>0</v>
      </c>
      <c r="N501" s="450">
        <f t="shared" si="306"/>
        <v>0</v>
      </c>
      <c r="O501" s="450">
        <f t="shared" si="306"/>
        <v>0</v>
      </c>
      <c r="P501" s="450">
        <f t="shared" si="306"/>
        <v>0</v>
      </c>
      <c r="Q501" s="455"/>
      <c r="R501" s="433" t="s">
        <v>892</v>
      </c>
      <c r="S501" s="456"/>
      <c r="T501" s="469"/>
      <c r="U501" s="446"/>
    </row>
    <row r="502" spans="1:21" s="476" customFormat="1" ht="64.5" customHeight="1">
      <c r="A502" s="452">
        <v>1</v>
      </c>
      <c r="B502" s="453" t="s">
        <v>1357</v>
      </c>
      <c r="C502" s="454"/>
      <c r="D502" s="454"/>
      <c r="E502" s="454"/>
      <c r="F502" s="454"/>
      <c r="G502" s="454"/>
      <c r="H502" s="454"/>
      <c r="I502" s="454"/>
      <c r="J502" s="454"/>
      <c r="K502" s="454"/>
      <c r="L502" s="454"/>
      <c r="M502" s="454"/>
      <c r="N502" s="454"/>
      <c r="O502" s="454"/>
      <c r="P502" s="454"/>
      <c r="Q502" s="455"/>
      <c r="R502" s="433" t="s">
        <v>892</v>
      </c>
      <c r="S502" s="456"/>
      <c r="T502" s="469"/>
      <c r="U502" s="446"/>
    </row>
    <row r="503" spans="1:21" s="476" customFormat="1" ht="63.75">
      <c r="A503" s="452">
        <v>2</v>
      </c>
      <c r="B503" s="453" t="s">
        <v>1358</v>
      </c>
      <c r="C503" s="454"/>
      <c r="D503" s="454"/>
      <c r="E503" s="454"/>
      <c r="F503" s="454"/>
      <c r="G503" s="454"/>
      <c r="H503" s="454"/>
      <c r="I503" s="454"/>
      <c r="J503" s="454"/>
      <c r="K503" s="454"/>
      <c r="L503" s="454"/>
      <c r="M503" s="454"/>
      <c r="N503" s="454"/>
      <c r="O503" s="454"/>
      <c r="P503" s="454"/>
      <c r="Q503" s="455"/>
      <c r="R503" s="433" t="s">
        <v>892</v>
      </c>
      <c r="S503" s="456"/>
      <c r="T503" s="469"/>
      <c r="U503" s="446"/>
    </row>
    <row r="504" spans="1:21" s="476" customFormat="1" ht="51">
      <c r="A504" s="452">
        <v>3</v>
      </c>
      <c r="B504" s="453" t="s">
        <v>1359</v>
      </c>
      <c r="C504" s="454"/>
      <c r="D504" s="454"/>
      <c r="E504" s="454"/>
      <c r="F504" s="454"/>
      <c r="G504" s="454"/>
      <c r="H504" s="454"/>
      <c r="I504" s="454"/>
      <c r="J504" s="454"/>
      <c r="K504" s="454"/>
      <c r="L504" s="454"/>
      <c r="M504" s="454"/>
      <c r="N504" s="454"/>
      <c r="O504" s="454"/>
      <c r="P504" s="454"/>
      <c r="Q504" s="455"/>
      <c r="R504" s="433" t="s">
        <v>892</v>
      </c>
      <c r="S504" s="456"/>
      <c r="T504" s="469"/>
      <c r="U504" s="446"/>
    </row>
    <row r="505" spans="1:21" s="476" customFormat="1" ht="51">
      <c r="A505" s="452">
        <v>4</v>
      </c>
      <c r="B505" s="453" t="s">
        <v>1360</v>
      </c>
      <c r="C505" s="454"/>
      <c r="D505" s="454"/>
      <c r="E505" s="454"/>
      <c r="F505" s="454"/>
      <c r="G505" s="454"/>
      <c r="H505" s="454"/>
      <c r="I505" s="454"/>
      <c r="J505" s="454"/>
      <c r="K505" s="454"/>
      <c r="L505" s="454"/>
      <c r="M505" s="454"/>
      <c r="N505" s="454"/>
      <c r="O505" s="454"/>
      <c r="P505" s="454"/>
      <c r="Q505" s="455"/>
      <c r="R505" s="433" t="s">
        <v>892</v>
      </c>
      <c r="S505" s="456"/>
      <c r="T505" s="469"/>
      <c r="U505" s="446"/>
    </row>
    <row r="506" spans="1:21" s="476" customFormat="1" ht="63" customHeight="1">
      <c r="A506" s="452">
        <v>5</v>
      </c>
      <c r="B506" s="453" t="s">
        <v>1361</v>
      </c>
      <c r="C506" s="454"/>
      <c r="D506" s="454"/>
      <c r="E506" s="454"/>
      <c r="F506" s="454"/>
      <c r="G506" s="454"/>
      <c r="H506" s="454"/>
      <c r="I506" s="454"/>
      <c r="J506" s="454"/>
      <c r="K506" s="454"/>
      <c r="L506" s="454"/>
      <c r="M506" s="454"/>
      <c r="N506" s="454"/>
      <c r="O506" s="454"/>
      <c r="P506" s="454"/>
      <c r="Q506" s="455"/>
      <c r="R506" s="433" t="s">
        <v>892</v>
      </c>
      <c r="S506" s="456"/>
      <c r="T506" s="469"/>
      <c r="U506" s="446"/>
    </row>
    <row r="507" spans="1:21" s="476" customFormat="1" ht="51">
      <c r="A507" s="452">
        <v>6</v>
      </c>
      <c r="B507" s="453" t="s">
        <v>1362</v>
      </c>
      <c r="C507" s="454"/>
      <c r="D507" s="454"/>
      <c r="E507" s="454"/>
      <c r="F507" s="454"/>
      <c r="G507" s="454"/>
      <c r="H507" s="454"/>
      <c r="I507" s="454"/>
      <c r="J507" s="454"/>
      <c r="K507" s="454"/>
      <c r="L507" s="454"/>
      <c r="M507" s="454"/>
      <c r="N507" s="454"/>
      <c r="O507" s="454"/>
      <c r="P507" s="454"/>
      <c r="Q507" s="455"/>
      <c r="R507" s="433" t="s">
        <v>892</v>
      </c>
      <c r="S507" s="456"/>
      <c r="T507" s="469"/>
      <c r="U507" s="446"/>
    </row>
    <row r="508" spans="1:21" s="476" customFormat="1" ht="51">
      <c r="A508" s="452">
        <v>7</v>
      </c>
      <c r="B508" s="453" t="s">
        <v>1363</v>
      </c>
      <c r="C508" s="454"/>
      <c r="D508" s="454"/>
      <c r="E508" s="454"/>
      <c r="F508" s="454"/>
      <c r="G508" s="454"/>
      <c r="H508" s="454"/>
      <c r="I508" s="454"/>
      <c r="J508" s="454"/>
      <c r="K508" s="454"/>
      <c r="L508" s="454"/>
      <c r="M508" s="454"/>
      <c r="N508" s="454"/>
      <c r="O508" s="454"/>
      <c r="P508" s="454"/>
      <c r="Q508" s="455"/>
      <c r="R508" s="433" t="s">
        <v>892</v>
      </c>
      <c r="S508" s="456"/>
      <c r="T508" s="469"/>
      <c r="U508" s="446"/>
    </row>
    <row r="509" spans="1:21" s="476" customFormat="1" ht="78.75" customHeight="1">
      <c r="A509" s="448" t="s">
        <v>53</v>
      </c>
      <c r="B509" s="449" t="s">
        <v>1364</v>
      </c>
      <c r="C509" s="450">
        <f t="shared" ref="C509:P509" si="307">SUM(C510:C515)</f>
        <v>0</v>
      </c>
      <c r="D509" s="450">
        <f t="shared" si="307"/>
        <v>0</v>
      </c>
      <c r="E509" s="450">
        <f t="shared" si="307"/>
        <v>0</v>
      </c>
      <c r="F509" s="450">
        <f t="shared" si="307"/>
        <v>0</v>
      </c>
      <c r="G509" s="450">
        <f t="shared" si="307"/>
        <v>0</v>
      </c>
      <c r="H509" s="450">
        <f t="shared" si="307"/>
        <v>0</v>
      </c>
      <c r="I509" s="450">
        <f t="shared" si="307"/>
        <v>0</v>
      </c>
      <c r="J509" s="450">
        <f t="shared" si="307"/>
        <v>0</v>
      </c>
      <c r="K509" s="450">
        <f t="shared" si="307"/>
        <v>0</v>
      </c>
      <c r="L509" s="450">
        <f t="shared" si="307"/>
        <v>0</v>
      </c>
      <c r="M509" s="450">
        <f t="shared" si="307"/>
        <v>0</v>
      </c>
      <c r="N509" s="450">
        <f t="shared" si="307"/>
        <v>0</v>
      </c>
      <c r="O509" s="450">
        <f t="shared" si="307"/>
        <v>0</v>
      </c>
      <c r="P509" s="450">
        <f t="shared" si="307"/>
        <v>0</v>
      </c>
      <c r="Q509" s="455"/>
      <c r="R509" s="433" t="s">
        <v>892</v>
      </c>
      <c r="S509" s="456"/>
      <c r="T509" s="469"/>
      <c r="U509" s="446"/>
    </row>
    <row r="510" spans="1:21" s="476" customFormat="1" ht="38.25">
      <c r="A510" s="452">
        <v>1</v>
      </c>
      <c r="B510" s="453" t="s">
        <v>1365</v>
      </c>
      <c r="C510" s="454"/>
      <c r="D510" s="454"/>
      <c r="E510" s="454"/>
      <c r="F510" s="454"/>
      <c r="G510" s="454"/>
      <c r="H510" s="454"/>
      <c r="I510" s="454"/>
      <c r="J510" s="454"/>
      <c r="K510" s="454"/>
      <c r="L510" s="454"/>
      <c r="M510" s="454"/>
      <c r="N510" s="454"/>
      <c r="O510" s="454"/>
      <c r="P510" s="454"/>
      <c r="Q510" s="455"/>
      <c r="R510" s="433" t="s">
        <v>892</v>
      </c>
      <c r="S510" s="456"/>
      <c r="T510" s="469"/>
      <c r="U510" s="446"/>
    </row>
    <row r="511" spans="1:21" s="476" customFormat="1" ht="51">
      <c r="A511" s="452">
        <v>2</v>
      </c>
      <c r="B511" s="453" t="s">
        <v>1366</v>
      </c>
      <c r="C511" s="454"/>
      <c r="D511" s="454"/>
      <c r="E511" s="454"/>
      <c r="F511" s="454"/>
      <c r="G511" s="454"/>
      <c r="H511" s="454"/>
      <c r="I511" s="454"/>
      <c r="J511" s="454"/>
      <c r="K511" s="454"/>
      <c r="L511" s="454"/>
      <c r="M511" s="454"/>
      <c r="N511" s="454"/>
      <c r="O511" s="454"/>
      <c r="P511" s="454"/>
      <c r="Q511" s="455"/>
      <c r="R511" s="433" t="s">
        <v>892</v>
      </c>
      <c r="S511" s="456"/>
      <c r="T511" s="469"/>
      <c r="U511" s="446"/>
    </row>
    <row r="512" spans="1:21" s="476" customFormat="1" ht="38.25">
      <c r="A512" s="452">
        <v>3</v>
      </c>
      <c r="B512" s="453" t="s">
        <v>1367</v>
      </c>
      <c r="C512" s="454"/>
      <c r="D512" s="454"/>
      <c r="E512" s="454"/>
      <c r="F512" s="454"/>
      <c r="G512" s="454"/>
      <c r="H512" s="454"/>
      <c r="I512" s="454"/>
      <c r="J512" s="454"/>
      <c r="K512" s="454"/>
      <c r="L512" s="454"/>
      <c r="M512" s="454"/>
      <c r="N512" s="454"/>
      <c r="O512" s="454"/>
      <c r="P512" s="454"/>
      <c r="Q512" s="455"/>
      <c r="R512" s="433" t="s">
        <v>892</v>
      </c>
      <c r="S512" s="456"/>
      <c r="T512" s="469"/>
      <c r="U512" s="446"/>
    </row>
    <row r="513" spans="1:21" s="476" customFormat="1" ht="38.25">
      <c r="A513" s="452">
        <v>4</v>
      </c>
      <c r="B513" s="453" t="s">
        <v>1368</v>
      </c>
      <c r="C513" s="454"/>
      <c r="D513" s="454"/>
      <c r="E513" s="454"/>
      <c r="F513" s="454"/>
      <c r="G513" s="454"/>
      <c r="H513" s="454"/>
      <c r="I513" s="454"/>
      <c r="J513" s="454"/>
      <c r="K513" s="454"/>
      <c r="L513" s="454"/>
      <c r="M513" s="454"/>
      <c r="N513" s="454"/>
      <c r="O513" s="454"/>
      <c r="P513" s="454"/>
      <c r="Q513" s="455"/>
      <c r="R513" s="433" t="s">
        <v>892</v>
      </c>
      <c r="S513" s="456"/>
      <c r="T513" s="469"/>
      <c r="U513" s="446"/>
    </row>
    <row r="514" spans="1:21" s="476" customFormat="1" ht="38.25">
      <c r="A514" s="452">
        <v>5</v>
      </c>
      <c r="B514" s="453" t="s">
        <v>1369</v>
      </c>
      <c r="C514" s="454"/>
      <c r="D514" s="454"/>
      <c r="E514" s="454"/>
      <c r="F514" s="454"/>
      <c r="G514" s="454"/>
      <c r="H514" s="454"/>
      <c r="I514" s="454"/>
      <c r="J514" s="454"/>
      <c r="K514" s="454"/>
      <c r="L514" s="454"/>
      <c r="M514" s="454"/>
      <c r="N514" s="454"/>
      <c r="O514" s="454"/>
      <c r="P514" s="454"/>
      <c r="Q514" s="455"/>
      <c r="R514" s="433" t="s">
        <v>892</v>
      </c>
      <c r="S514" s="456"/>
      <c r="T514" s="469"/>
      <c r="U514" s="446"/>
    </row>
    <row r="515" spans="1:21" s="476" customFormat="1" ht="63.75">
      <c r="A515" s="452">
        <v>6</v>
      </c>
      <c r="B515" s="453" t="s">
        <v>1370</v>
      </c>
      <c r="C515" s="454"/>
      <c r="D515" s="454"/>
      <c r="E515" s="454"/>
      <c r="F515" s="454"/>
      <c r="G515" s="454"/>
      <c r="H515" s="454"/>
      <c r="I515" s="454"/>
      <c r="J515" s="454"/>
      <c r="K515" s="454"/>
      <c r="L515" s="454"/>
      <c r="M515" s="454"/>
      <c r="N515" s="454"/>
      <c r="O515" s="454"/>
      <c r="P515" s="454"/>
      <c r="Q515" s="455"/>
      <c r="R515" s="433" t="s">
        <v>892</v>
      </c>
      <c r="S515" s="456"/>
      <c r="T515" s="469"/>
      <c r="U515" s="446"/>
    </row>
    <row r="516" spans="1:21" s="476" customFormat="1" ht="38.25">
      <c r="A516" s="448" t="s">
        <v>55</v>
      </c>
      <c r="B516" s="449" t="s">
        <v>1371</v>
      </c>
      <c r="C516" s="450">
        <f t="shared" ref="C516:P516" si="308">SUM(C517:C521)</f>
        <v>0</v>
      </c>
      <c r="D516" s="450">
        <f t="shared" si="308"/>
        <v>0</v>
      </c>
      <c r="E516" s="450">
        <f t="shared" si="308"/>
        <v>0</v>
      </c>
      <c r="F516" s="454">
        <f>SUM(G516:G516)</f>
        <v>0</v>
      </c>
      <c r="G516" s="450"/>
      <c r="H516" s="450">
        <f t="shared" si="308"/>
        <v>0</v>
      </c>
      <c r="I516" s="450">
        <f t="shared" si="308"/>
        <v>0</v>
      </c>
      <c r="J516" s="450">
        <f t="shared" si="308"/>
        <v>0</v>
      </c>
      <c r="K516" s="450">
        <f t="shared" si="308"/>
        <v>0</v>
      </c>
      <c r="L516" s="450">
        <f t="shared" si="308"/>
        <v>0</v>
      </c>
      <c r="M516" s="450">
        <f t="shared" si="308"/>
        <v>0</v>
      </c>
      <c r="N516" s="450">
        <f t="shared" si="308"/>
        <v>0</v>
      </c>
      <c r="O516" s="450">
        <f t="shared" si="308"/>
        <v>0</v>
      </c>
      <c r="P516" s="450">
        <f t="shared" si="308"/>
        <v>0</v>
      </c>
      <c r="Q516" s="455"/>
      <c r="R516" s="433" t="s">
        <v>892</v>
      </c>
      <c r="S516" s="456"/>
      <c r="T516" s="469"/>
      <c r="U516" s="446"/>
    </row>
    <row r="517" spans="1:21" s="476" customFormat="1" ht="25.5">
      <c r="A517" s="452">
        <v>1</v>
      </c>
      <c r="B517" s="453" t="s">
        <v>1372</v>
      </c>
      <c r="C517" s="454"/>
      <c r="D517" s="454"/>
      <c r="E517" s="454"/>
      <c r="F517" s="454"/>
      <c r="G517" s="454"/>
      <c r="H517" s="454"/>
      <c r="I517" s="454"/>
      <c r="J517" s="454"/>
      <c r="K517" s="454"/>
      <c r="L517" s="454"/>
      <c r="M517" s="454"/>
      <c r="N517" s="454"/>
      <c r="O517" s="454"/>
      <c r="P517" s="454"/>
      <c r="Q517" s="455"/>
      <c r="R517" s="433" t="s">
        <v>892</v>
      </c>
      <c r="S517" s="456"/>
      <c r="T517" s="469"/>
      <c r="U517" s="446"/>
    </row>
    <row r="518" spans="1:21" s="476" customFormat="1" ht="38.25">
      <c r="A518" s="452">
        <v>2</v>
      </c>
      <c r="B518" s="453" t="s">
        <v>1373</v>
      </c>
      <c r="C518" s="454"/>
      <c r="D518" s="454"/>
      <c r="E518" s="454"/>
      <c r="F518" s="454"/>
      <c r="G518" s="454"/>
      <c r="H518" s="454"/>
      <c r="I518" s="454"/>
      <c r="J518" s="454"/>
      <c r="K518" s="454"/>
      <c r="L518" s="454"/>
      <c r="M518" s="454"/>
      <c r="N518" s="454"/>
      <c r="O518" s="454"/>
      <c r="P518" s="454"/>
      <c r="Q518" s="455"/>
      <c r="R518" s="433" t="s">
        <v>892</v>
      </c>
      <c r="S518" s="456"/>
      <c r="T518" s="469"/>
      <c r="U518" s="446"/>
    </row>
    <row r="519" spans="1:21" s="476" customFormat="1" ht="25.5">
      <c r="A519" s="452">
        <v>3</v>
      </c>
      <c r="B519" s="453" t="s">
        <v>1374</v>
      </c>
      <c r="C519" s="454"/>
      <c r="D519" s="454"/>
      <c r="E519" s="454"/>
      <c r="F519" s="454"/>
      <c r="G519" s="454"/>
      <c r="H519" s="454"/>
      <c r="I519" s="454"/>
      <c r="J519" s="454"/>
      <c r="K519" s="454"/>
      <c r="L519" s="454"/>
      <c r="M519" s="454"/>
      <c r="N519" s="454"/>
      <c r="O519" s="454"/>
      <c r="P519" s="454"/>
      <c r="Q519" s="455"/>
      <c r="R519" s="433" t="s">
        <v>892</v>
      </c>
      <c r="S519" s="456"/>
      <c r="T519" s="469"/>
      <c r="U519" s="446"/>
    </row>
    <row r="520" spans="1:21" s="476" customFormat="1" ht="38.25">
      <c r="A520" s="452">
        <v>4</v>
      </c>
      <c r="B520" s="453" t="s">
        <v>1375</v>
      </c>
      <c r="C520" s="454"/>
      <c r="D520" s="454"/>
      <c r="E520" s="454"/>
      <c r="F520" s="454"/>
      <c r="G520" s="454"/>
      <c r="H520" s="454"/>
      <c r="I520" s="454"/>
      <c r="J520" s="454"/>
      <c r="K520" s="454"/>
      <c r="L520" s="454"/>
      <c r="M520" s="454"/>
      <c r="N520" s="454"/>
      <c r="O520" s="454"/>
      <c r="P520" s="454"/>
      <c r="Q520" s="455"/>
      <c r="R520" s="433" t="s">
        <v>892</v>
      </c>
      <c r="S520" s="456"/>
      <c r="T520" s="469"/>
      <c r="U520" s="446"/>
    </row>
    <row r="521" spans="1:21" s="476" customFormat="1" ht="38.25">
      <c r="A521" s="452">
        <v>5</v>
      </c>
      <c r="B521" s="453" t="s">
        <v>1376</v>
      </c>
      <c r="C521" s="454"/>
      <c r="D521" s="454"/>
      <c r="E521" s="454"/>
      <c r="F521" s="454"/>
      <c r="G521" s="454"/>
      <c r="H521" s="454"/>
      <c r="I521" s="454"/>
      <c r="J521" s="454"/>
      <c r="K521" s="454"/>
      <c r="L521" s="454"/>
      <c r="M521" s="454"/>
      <c r="N521" s="454"/>
      <c r="O521" s="454"/>
      <c r="P521" s="454"/>
      <c r="Q521" s="455"/>
      <c r="R521" s="433" t="s">
        <v>892</v>
      </c>
      <c r="S521" s="456"/>
      <c r="T521" s="469"/>
      <c r="U521" s="446"/>
    </row>
    <row r="522" spans="1:21" s="476" customFormat="1" ht="25.5">
      <c r="A522" s="448" t="s">
        <v>1289</v>
      </c>
      <c r="B522" s="449" t="s">
        <v>1377</v>
      </c>
      <c r="C522" s="450">
        <f t="shared" ref="C522:P522" si="309">SUM(C523:C524)</f>
        <v>0</v>
      </c>
      <c r="D522" s="450">
        <f t="shared" si="309"/>
        <v>0</v>
      </c>
      <c r="E522" s="450">
        <f t="shared" si="309"/>
        <v>0</v>
      </c>
      <c r="F522" s="450">
        <f t="shared" si="309"/>
        <v>0</v>
      </c>
      <c r="G522" s="450">
        <f t="shared" si="309"/>
        <v>0</v>
      </c>
      <c r="H522" s="450">
        <f t="shared" si="309"/>
        <v>0</v>
      </c>
      <c r="I522" s="450">
        <f t="shared" si="309"/>
        <v>0</v>
      </c>
      <c r="J522" s="450">
        <f t="shared" si="309"/>
        <v>0</v>
      </c>
      <c r="K522" s="450">
        <f t="shared" si="309"/>
        <v>0</v>
      </c>
      <c r="L522" s="450">
        <f t="shared" si="309"/>
        <v>0</v>
      </c>
      <c r="M522" s="450">
        <f t="shared" si="309"/>
        <v>0</v>
      </c>
      <c r="N522" s="450">
        <f t="shared" si="309"/>
        <v>0</v>
      </c>
      <c r="O522" s="450">
        <f t="shared" si="309"/>
        <v>0</v>
      </c>
      <c r="P522" s="450">
        <f t="shared" si="309"/>
        <v>0</v>
      </c>
      <c r="Q522" s="455"/>
      <c r="R522" s="433" t="s">
        <v>892</v>
      </c>
      <c r="S522" s="456"/>
      <c r="T522" s="469"/>
      <c r="U522" s="446"/>
    </row>
    <row r="523" spans="1:21" s="476" customFormat="1" ht="51">
      <c r="A523" s="452">
        <v>1</v>
      </c>
      <c r="B523" s="453" t="s">
        <v>1378</v>
      </c>
      <c r="C523" s="454"/>
      <c r="D523" s="454"/>
      <c r="E523" s="454"/>
      <c r="F523" s="454"/>
      <c r="G523" s="454"/>
      <c r="H523" s="454"/>
      <c r="I523" s="454"/>
      <c r="J523" s="454"/>
      <c r="K523" s="454"/>
      <c r="L523" s="454"/>
      <c r="M523" s="454"/>
      <c r="N523" s="454"/>
      <c r="O523" s="454"/>
      <c r="P523" s="454"/>
      <c r="Q523" s="455"/>
      <c r="R523" s="433" t="s">
        <v>892</v>
      </c>
      <c r="S523" s="456"/>
      <c r="T523" s="469"/>
      <c r="U523" s="446"/>
    </row>
    <row r="524" spans="1:21" s="476" customFormat="1" ht="38.25">
      <c r="A524" s="452">
        <v>2</v>
      </c>
      <c r="B524" s="453" t="s">
        <v>1379</v>
      </c>
      <c r="C524" s="454"/>
      <c r="D524" s="454"/>
      <c r="E524" s="454"/>
      <c r="F524" s="454"/>
      <c r="G524" s="454"/>
      <c r="H524" s="454"/>
      <c r="I524" s="454"/>
      <c r="J524" s="454"/>
      <c r="K524" s="454"/>
      <c r="L524" s="454"/>
      <c r="M524" s="454"/>
      <c r="N524" s="454"/>
      <c r="O524" s="454"/>
      <c r="P524" s="454"/>
      <c r="Q524" s="455"/>
      <c r="R524" s="433" t="s">
        <v>892</v>
      </c>
      <c r="S524" s="456"/>
      <c r="T524" s="469"/>
      <c r="U524" s="446"/>
    </row>
    <row r="525" spans="1:21" s="476" customFormat="1" ht="67.5" customHeight="1">
      <c r="A525" s="448" t="s">
        <v>1380</v>
      </c>
      <c r="B525" s="449" t="s">
        <v>1381</v>
      </c>
      <c r="C525" s="450">
        <f t="shared" ref="C525:P525" si="310">+C526+C527+C528+C529+C530</f>
        <v>0</v>
      </c>
      <c r="D525" s="450">
        <f t="shared" si="310"/>
        <v>0</v>
      </c>
      <c r="E525" s="450">
        <f t="shared" si="310"/>
        <v>0</v>
      </c>
      <c r="F525" s="450">
        <f t="shared" si="310"/>
        <v>0</v>
      </c>
      <c r="G525" s="450">
        <f t="shared" si="310"/>
        <v>0</v>
      </c>
      <c r="H525" s="450">
        <f t="shared" si="310"/>
        <v>0</v>
      </c>
      <c r="I525" s="450">
        <f t="shared" si="310"/>
        <v>0</v>
      </c>
      <c r="J525" s="450">
        <f t="shared" si="310"/>
        <v>0</v>
      </c>
      <c r="K525" s="450">
        <f t="shared" si="310"/>
        <v>0</v>
      </c>
      <c r="L525" s="450">
        <f t="shared" si="310"/>
        <v>0</v>
      </c>
      <c r="M525" s="450">
        <f t="shared" si="310"/>
        <v>0</v>
      </c>
      <c r="N525" s="450">
        <f t="shared" si="310"/>
        <v>0</v>
      </c>
      <c r="O525" s="450">
        <f t="shared" si="310"/>
        <v>0</v>
      </c>
      <c r="P525" s="450">
        <f t="shared" si="310"/>
        <v>0</v>
      </c>
      <c r="Q525" s="455"/>
      <c r="R525" s="433" t="s">
        <v>892</v>
      </c>
      <c r="S525" s="456"/>
      <c r="T525" s="469"/>
      <c r="U525" s="446"/>
    </row>
    <row r="526" spans="1:21" s="476" customFormat="1" ht="56.25" customHeight="1">
      <c r="A526" s="452">
        <v>1</v>
      </c>
      <c r="B526" s="453" t="s">
        <v>1382</v>
      </c>
      <c r="C526" s="454"/>
      <c r="D526" s="454"/>
      <c r="E526" s="454"/>
      <c r="F526" s="454"/>
      <c r="G526" s="454"/>
      <c r="H526" s="454"/>
      <c r="I526" s="454"/>
      <c r="J526" s="454"/>
      <c r="K526" s="454"/>
      <c r="L526" s="454"/>
      <c r="M526" s="454"/>
      <c r="N526" s="454"/>
      <c r="O526" s="454"/>
      <c r="P526" s="454"/>
      <c r="Q526" s="455"/>
      <c r="R526" s="433" t="s">
        <v>892</v>
      </c>
      <c r="S526" s="456"/>
      <c r="T526" s="469"/>
      <c r="U526" s="446"/>
    </row>
    <row r="527" spans="1:21" s="476" customFormat="1" ht="38.25">
      <c r="A527" s="452">
        <v>2</v>
      </c>
      <c r="B527" s="453" t="s">
        <v>1383</v>
      </c>
      <c r="C527" s="454"/>
      <c r="D527" s="454"/>
      <c r="E527" s="454"/>
      <c r="F527" s="454"/>
      <c r="G527" s="454"/>
      <c r="H527" s="454"/>
      <c r="I527" s="454"/>
      <c r="J527" s="454"/>
      <c r="K527" s="454"/>
      <c r="L527" s="454"/>
      <c r="M527" s="454"/>
      <c r="N527" s="454"/>
      <c r="O527" s="454"/>
      <c r="P527" s="454"/>
      <c r="Q527" s="455"/>
      <c r="R527" s="433" t="s">
        <v>892</v>
      </c>
      <c r="S527" s="456"/>
      <c r="T527" s="469"/>
      <c r="U527" s="446"/>
    </row>
    <row r="528" spans="1:21" s="476" customFormat="1" ht="38.25">
      <c r="A528" s="452">
        <v>3</v>
      </c>
      <c r="B528" s="453" t="s">
        <v>1384</v>
      </c>
      <c r="C528" s="454"/>
      <c r="D528" s="454"/>
      <c r="E528" s="454"/>
      <c r="F528" s="454"/>
      <c r="G528" s="454"/>
      <c r="H528" s="454"/>
      <c r="I528" s="454"/>
      <c r="J528" s="454"/>
      <c r="K528" s="454"/>
      <c r="L528" s="454"/>
      <c r="M528" s="454"/>
      <c r="N528" s="454"/>
      <c r="O528" s="454"/>
      <c r="P528" s="454"/>
      <c r="Q528" s="455"/>
      <c r="R528" s="433" t="s">
        <v>892</v>
      </c>
      <c r="S528" s="456"/>
      <c r="T528" s="469"/>
      <c r="U528" s="446"/>
    </row>
    <row r="529" spans="1:21" s="476" customFormat="1" ht="51">
      <c r="A529" s="452">
        <v>4</v>
      </c>
      <c r="B529" s="453" t="s">
        <v>1385</v>
      </c>
      <c r="C529" s="454"/>
      <c r="D529" s="454"/>
      <c r="E529" s="454"/>
      <c r="F529" s="454"/>
      <c r="G529" s="454"/>
      <c r="H529" s="454"/>
      <c r="I529" s="454"/>
      <c r="J529" s="454"/>
      <c r="K529" s="454"/>
      <c r="L529" s="454"/>
      <c r="M529" s="454"/>
      <c r="N529" s="454"/>
      <c r="O529" s="454"/>
      <c r="P529" s="454"/>
      <c r="Q529" s="455"/>
      <c r="R529" s="433" t="s">
        <v>892</v>
      </c>
      <c r="S529" s="456"/>
      <c r="T529" s="469"/>
      <c r="U529" s="446"/>
    </row>
    <row r="530" spans="1:21" s="476" customFormat="1" ht="25.5">
      <c r="A530" s="479">
        <v>5</v>
      </c>
      <c r="B530" s="480" t="s">
        <v>1386</v>
      </c>
      <c r="C530" s="481"/>
      <c r="D530" s="481"/>
      <c r="E530" s="481"/>
      <c r="F530" s="481"/>
      <c r="G530" s="481"/>
      <c r="H530" s="481"/>
      <c r="I530" s="481"/>
      <c r="J530" s="481"/>
      <c r="K530" s="481"/>
      <c r="L530" s="481"/>
      <c r="M530" s="481"/>
      <c r="N530" s="481"/>
      <c r="O530" s="481"/>
      <c r="P530" s="481"/>
      <c r="Q530" s="482"/>
      <c r="R530" s="433" t="s">
        <v>892</v>
      </c>
      <c r="S530" s="456"/>
      <c r="T530" s="469"/>
      <c r="U530" s="446"/>
    </row>
    <row r="531" spans="1:21" s="484" customFormat="1" ht="45" customHeight="1">
      <c r="A531" s="448"/>
      <c r="B531" s="449" t="s">
        <v>1387</v>
      </c>
      <c r="C531" s="450">
        <f>+C532+C536</f>
        <v>23704</v>
      </c>
      <c r="D531" s="450">
        <f t="shared" ref="D531:P531" si="311">+D532+D536</f>
        <v>23704</v>
      </c>
      <c r="E531" s="450">
        <f t="shared" si="311"/>
        <v>0</v>
      </c>
      <c r="F531" s="450">
        <f t="shared" si="311"/>
        <v>0</v>
      </c>
      <c r="G531" s="450">
        <f t="shared" si="311"/>
        <v>0</v>
      </c>
      <c r="H531" s="450">
        <f t="shared" si="311"/>
        <v>10896</v>
      </c>
      <c r="I531" s="450">
        <f t="shared" si="311"/>
        <v>10896</v>
      </c>
      <c r="J531" s="450">
        <f t="shared" si="311"/>
        <v>0</v>
      </c>
      <c r="K531" s="450">
        <f t="shared" si="311"/>
        <v>101</v>
      </c>
      <c r="L531" s="450">
        <f t="shared" si="311"/>
        <v>101</v>
      </c>
      <c r="M531" s="450">
        <f t="shared" si="311"/>
        <v>0</v>
      </c>
      <c r="N531" s="450">
        <f t="shared" si="311"/>
        <v>11</v>
      </c>
      <c r="O531" s="450">
        <f t="shared" si="311"/>
        <v>11</v>
      </c>
      <c r="P531" s="450">
        <f t="shared" si="311"/>
        <v>0</v>
      </c>
      <c r="Q531" s="451"/>
      <c r="R531" s="433" t="s">
        <v>892</v>
      </c>
      <c r="S531" s="441" t="s">
        <v>895</v>
      </c>
      <c r="T531" s="483"/>
      <c r="U531" s="471"/>
    </row>
    <row r="532" spans="1:21" s="486" customFormat="1" ht="18" customHeight="1">
      <c r="A532" s="459" t="s">
        <v>249</v>
      </c>
      <c r="B532" s="460" t="s">
        <v>248</v>
      </c>
      <c r="C532" s="461">
        <f>SUBTOTAL(9,C533:C535)</f>
        <v>4325</v>
      </c>
      <c r="D532" s="461">
        <f t="shared" ref="D532:P532" si="312">SUBTOTAL(9,D533:D535)</f>
        <v>4325</v>
      </c>
      <c r="E532" s="461">
        <f t="shared" si="312"/>
        <v>0</v>
      </c>
      <c r="F532" s="461">
        <f t="shared" si="312"/>
        <v>0</v>
      </c>
      <c r="G532" s="461">
        <f t="shared" si="312"/>
        <v>0</v>
      </c>
      <c r="H532" s="461">
        <f t="shared" si="312"/>
        <v>780</v>
      </c>
      <c r="I532" s="461">
        <f t="shared" si="312"/>
        <v>780</v>
      </c>
      <c r="J532" s="461">
        <f t="shared" si="312"/>
        <v>0</v>
      </c>
      <c r="K532" s="461">
        <f t="shared" si="312"/>
        <v>63</v>
      </c>
      <c r="L532" s="461">
        <f t="shared" si="312"/>
        <v>63</v>
      </c>
      <c r="M532" s="461">
        <f t="shared" si="312"/>
        <v>0</v>
      </c>
      <c r="N532" s="461">
        <f t="shared" si="312"/>
        <v>0</v>
      </c>
      <c r="O532" s="461">
        <f t="shared" si="312"/>
        <v>0</v>
      </c>
      <c r="P532" s="461">
        <f t="shared" si="312"/>
        <v>0</v>
      </c>
      <c r="Q532" s="462"/>
      <c r="R532" s="433" t="s">
        <v>892</v>
      </c>
      <c r="S532" s="441" t="s">
        <v>895</v>
      </c>
      <c r="T532" s="485"/>
      <c r="U532" s="473"/>
    </row>
    <row r="533" spans="1:21" s="476" customFormat="1" ht="18" customHeight="1">
      <c r="A533" s="452" t="s">
        <v>942</v>
      </c>
      <c r="B533" s="453" t="s">
        <v>1248</v>
      </c>
      <c r="C533" s="454">
        <f>SUM(D533:E533)</f>
        <v>2725</v>
      </c>
      <c r="D533" s="454">
        <v>2725</v>
      </c>
      <c r="E533" s="454"/>
      <c r="F533" s="454">
        <f>SUM(G533:G533)</f>
        <v>0</v>
      </c>
      <c r="G533" s="454"/>
      <c r="H533" s="454">
        <f>SUM(I533:J533)</f>
        <v>780</v>
      </c>
      <c r="I533" s="454">
        <v>780</v>
      </c>
      <c r="J533" s="454"/>
      <c r="K533" s="454">
        <f>SUM(L533:M533)</f>
        <v>63</v>
      </c>
      <c r="L533" s="454">
        <v>63</v>
      </c>
      <c r="M533" s="454"/>
      <c r="N533" s="454">
        <f>SUM(O533:P533)</f>
        <v>0</v>
      </c>
      <c r="O533" s="454"/>
      <c r="P533" s="454"/>
      <c r="Q533" s="455"/>
      <c r="R533" s="433" t="s">
        <v>892</v>
      </c>
      <c r="S533" s="456" t="s">
        <v>1249</v>
      </c>
      <c r="T533" s="469"/>
      <c r="U533" s="446"/>
    </row>
    <row r="534" spans="1:21" s="476" customFormat="1" ht="18" customHeight="1">
      <c r="A534" s="452" t="s">
        <v>942</v>
      </c>
      <c r="B534" s="453" t="s">
        <v>1265</v>
      </c>
      <c r="C534" s="454">
        <f>SUM(D534:E534)</f>
        <v>250</v>
      </c>
      <c r="D534" s="454">
        <v>250</v>
      </c>
      <c r="E534" s="454"/>
      <c r="F534" s="454">
        <f>SUM(G534:G534)</f>
        <v>0</v>
      </c>
      <c r="G534" s="454"/>
      <c r="H534" s="454">
        <f>SUM(I534:J534)</f>
        <v>0</v>
      </c>
      <c r="I534" s="454"/>
      <c r="J534" s="454"/>
      <c r="K534" s="454">
        <f>SUM(L534:M534)</f>
        <v>0</v>
      </c>
      <c r="L534" s="454"/>
      <c r="M534" s="454"/>
      <c r="N534" s="454">
        <f>SUM(O534:P534)</f>
        <v>0</v>
      </c>
      <c r="O534" s="454"/>
      <c r="P534" s="454"/>
      <c r="Q534" s="455"/>
      <c r="R534" s="433" t="s">
        <v>892</v>
      </c>
      <c r="S534" s="456" t="s">
        <v>1266</v>
      </c>
      <c r="T534" s="469"/>
      <c r="U534" s="446"/>
    </row>
    <row r="535" spans="1:21" s="476" customFormat="1" ht="18" customHeight="1">
      <c r="A535" s="452" t="s">
        <v>942</v>
      </c>
      <c r="B535" s="453" t="s">
        <v>809</v>
      </c>
      <c r="C535" s="454">
        <f>SUM(D535:E535)</f>
        <v>1350</v>
      </c>
      <c r="D535" s="454">
        <v>1350</v>
      </c>
      <c r="E535" s="454"/>
      <c r="F535" s="454">
        <f>SUM(G535:G535)</f>
        <v>0</v>
      </c>
      <c r="G535" s="454"/>
      <c r="H535" s="454">
        <f>SUM(I535:J535)</f>
        <v>0</v>
      </c>
      <c r="I535" s="454"/>
      <c r="J535" s="454"/>
      <c r="K535" s="454">
        <f>SUM(L535:M535)</f>
        <v>0</v>
      </c>
      <c r="L535" s="454"/>
      <c r="M535" s="454"/>
      <c r="N535" s="454">
        <f>SUM(O535:P535)</f>
        <v>0</v>
      </c>
      <c r="O535" s="454"/>
      <c r="P535" s="454"/>
      <c r="Q535" s="455"/>
      <c r="R535" s="433" t="s">
        <v>892</v>
      </c>
      <c r="S535" s="456" t="s">
        <v>1296</v>
      </c>
      <c r="T535" s="469"/>
      <c r="U535" s="446"/>
    </row>
    <row r="536" spans="1:21" s="486" customFormat="1" ht="18" customHeight="1">
      <c r="A536" s="459" t="s">
        <v>249</v>
      </c>
      <c r="B536" s="460" t="s">
        <v>257</v>
      </c>
      <c r="C536" s="461">
        <f>SUBTOTAL(9,C537:C544)</f>
        <v>19379</v>
      </c>
      <c r="D536" s="461">
        <f t="shared" ref="D536:P536" si="313">SUBTOTAL(9,D537:D544)</f>
        <v>19379</v>
      </c>
      <c r="E536" s="461">
        <f t="shared" si="313"/>
        <v>0</v>
      </c>
      <c r="F536" s="461">
        <f t="shared" si="313"/>
        <v>0</v>
      </c>
      <c r="G536" s="461">
        <f t="shared" si="313"/>
        <v>0</v>
      </c>
      <c r="H536" s="461">
        <f t="shared" si="313"/>
        <v>10116</v>
      </c>
      <c r="I536" s="461">
        <f t="shared" si="313"/>
        <v>10116</v>
      </c>
      <c r="J536" s="461">
        <f t="shared" si="313"/>
        <v>0</v>
      </c>
      <c r="K536" s="461">
        <f t="shared" si="313"/>
        <v>38</v>
      </c>
      <c r="L536" s="461">
        <f t="shared" si="313"/>
        <v>38</v>
      </c>
      <c r="M536" s="461">
        <f t="shared" si="313"/>
        <v>0</v>
      </c>
      <c r="N536" s="461">
        <f t="shared" si="313"/>
        <v>11</v>
      </c>
      <c r="O536" s="461">
        <f t="shared" si="313"/>
        <v>11</v>
      </c>
      <c r="P536" s="461">
        <f t="shared" si="313"/>
        <v>0</v>
      </c>
      <c r="Q536" s="462"/>
      <c r="R536" s="433" t="s">
        <v>892</v>
      </c>
      <c r="S536" s="441" t="s">
        <v>895</v>
      </c>
      <c r="T536" s="485"/>
      <c r="U536" s="473"/>
    </row>
    <row r="537" spans="1:21" s="476" customFormat="1" ht="18" customHeight="1">
      <c r="A537" s="452"/>
      <c r="B537" s="453" t="s">
        <v>38</v>
      </c>
      <c r="C537" s="454">
        <f t="shared" ref="C537:C544" si="314">SUM(D537:E537)</f>
        <v>1883</v>
      </c>
      <c r="D537" s="454">
        <v>1883</v>
      </c>
      <c r="E537" s="454"/>
      <c r="F537" s="454">
        <f t="shared" ref="F537:F544" si="315">SUM(G537:G537)</f>
        <v>0</v>
      </c>
      <c r="G537" s="454"/>
      <c r="H537" s="454">
        <f t="shared" ref="H537:H544" si="316">SUM(I537:J537)</f>
        <v>812</v>
      </c>
      <c r="I537" s="454">
        <v>812</v>
      </c>
      <c r="J537" s="454"/>
      <c r="K537" s="454">
        <f t="shared" ref="K537:K544" si="317">SUM(L537:M537)</f>
        <v>0</v>
      </c>
      <c r="L537" s="454"/>
      <c r="M537" s="454"/>
      <c r="N537" s="454">
        <f t="shared" ref="N537:N544" si="318">SUM(O537:P537)</f>
        <v>11</v>
      </c>
      <c r="O537" s="454">
        <v>11</v>
      </c>
      <c r="P537" s="454"/>
      <c r="Q537" s="455"/>
      <c r="R537" s="433" t="s">
        <v>892</v>
      </c>
      <c r="S537" s="456" t="s">
        <v>1237</v>
      </c>
      <c r="T537" s="469"/>
      <c r="U537" s="446"/>
    </row>
    <row r="538" spans="1:21" s="476" customFormat="1" ht="18" customHeight="1">
      <c r="A538" s="452"/>
      <c r="B538" s="453" t="s">
        <v>68</v>
      </c>
      <c r="C538" s="454">
        <f t="shared" si="314"/>
        <v>3194</v>
      </c>
      <c r="D538" s="454">
        <v>3194</v>
      </c>
      <c r="E538" s="454"/>
      <c r="F538" s="454">
        <f t="shared" si="315"/>
        <v>0</v>
      </c>
      <c r="G538" s="454"/>
      <c r="H538" s="454">
        <f t="shared" si="316"/>
        <v>2545</v>
      </c>
      <c r="I538" s="454">
        <v>2545</v>
      </c>
      <c r="J538" s="454"/>
      <c r="K538" s="454">
        <f t="shared" si="317"/>
        <v>38</v>
      </c>
      <c r="L538" s="454">
        <v>38</v>
      </c>
      <c r="M538" s="454"/>
      <c r="N538" s="454">
        <f t="shared" si="318"/>
        <v>0</v>
      </c>
      <c r="O538" s="454"/>
      <c r="P538" s="454"/>
      <c r="Q538" s="455"/>
      <c r="R538" s="433" t="s">
        <v>892</v>
      </c>
      <c r="S538" s="456" t="s">
        <v>1238</v>
      </c>
      <c r="T538" s="469"/>
      <c r="U538" s="446"/>
    </row>
    <row r="539" spans="1:21" s="476" customFormat="1" ht="18" customHeight="1">
      <c r="A539" s="452"/>
      <c r="B539" s="453" t="s">
        <v>77</v>
      </c>
      <c r="C539" s="454">
        <f t="shared" si="314"/>
        <v>4078</v>
      </c>
      <c r="D539" s="454">
        <v>4078</v>
      </c>
      <c r="E539" s="454"/>
      <c r="F539" s="454">
        <f t="shared" si="315"/>
        <v>0</v>
      </c>
      <c r="G539" s="454"/>
      <c r="H539" s="454">
        <f t="shared" si="316"/>
        <v>471</v>
      </c>
      <c r="I539" s="454">
        <v>471</v>
      </c>
      <c r="J539" s="454"/>
      <c r="K539" s="454">
        <f t="shared" si="317"/>
        <v>0</v>
      </c>
      <c r="L539" s="454"/>
      <c r="M539" s="454"/>
      <c r="N539" s="454">
        <f t="shared" si="318"/>
        <v>0</v>
      </c>
      <c r="O539" s="454"/>
      <c r="P539" s="454"/>
      <c r="Q539" s="455"/>
      <c r="R539" s="433" t="s">
        <v>892</v>
      </c>
      <c r="S539" s="456" t="s">
        <v>1239</v>
      </c>
      <c r="T539" s="469"/>
      <c r="U539" s="446"/>
    </row>
    <row r="540" spans="1:21" s="487" customFormat="1" ht="18" customHeight="1">
      <c r="A540" s="455"/>
      <c r="B540" s="455" t="s">
        <v>152</v>
      </c>
      <c r="C540" s="454">
        <f t="shared" si="314"/>
        <v>3636</v>
      </c>
      <c r="D540" s="454">
        <v>3636</v>
      </c>
      <c r="E540" s="454"/>
      <c r="F540" s="454">
        <f t="shared" si="315"/>
        <v>0</v>
      </c>
      <c r="G540" s="454"/>
      <c r="H540" s="454">
        <f t="shared" si="316"/>
        <v>2986</v>
      </c>
      <c r="I540" s="454">
        <v>2986</v>
      </c>
      <c r="J540" s="454"/>
      <c r="K540" s="454">
        <f t="shared" si="317"/>
        <v>0</v>
      </c>
      <c r="L540" s="454"/>
      <c r="M540" s="454"/>
      <c r="N540" s="454">
        <f t="shared" si="318"/>
        <v>0</v>
      </c>
      <c r="O540" s="454"/>
      <c r="P540" s="454"/>
      <c r="Q540" s="455"/>
      <c r="R540" s="433" t="s">
        <v>892</v>
      </c>
      <c r="S540" s="456" t="s">
        <v>898</v>
      </c>
      <c r="T540" s="469"/>
      <c r="U540" s="446"/>
    </row>
    <row r="541" spans="1:21" s="487" customFormat="1" ht="18" customHeight="1">
      <c r="A541" s="455"/>
      <c r="B541" s="455" t="s">
        <v>204</v>
      </c>
      <c r="C541" s="454">
        <f t="shared" si="314"/>
        <v>1868</v>
      </c>
      <c r="D541" s="454">
        <v>1868</v>
      </c>
      <c r="E541" s="454"/>
      <c r="F541" s="454">
        <f t="shared" si="315"/>
        <v>0</v>
      </c>
      <c r="G541" s="454"/>
      <c r="H541" s="454">
        <f t="shared" si="316"/>
        <v>1570</v>
      </c>
      <c r="I541" s="454">
        <v>1570</v>
      </c>
      <c r="J541" s="454"/>
      <c r="K541" s="454">
        <f t="shared" si="317"/>
        <v>0</v>
      </c>
      <c r="L541" s="454"/>
      <c r="M541" s="454"/>
      <c r="N541" s="454">
        <f t="shared" si="318"/>
        <v>0</v>
      </c>
      <c r="O541" s="454"/>
      <c r="P541" s="454"/>
      <c r="Q541" s="455"/>
      <c r="R541" s="433" t="s">
        <v>892</v>
      </c>
      <c r="S541" s="456" t="s">
        <v>899</v>
      </c>
      <c r="T541" s="469"/>
      <c r="U541" s="446"/>
    </row>
    <row r="542" spans="1:21" s="487" customFormat="1" ht="18" customHeight="1">
      <c r="A542" s="455"/>
      <c r="B542" s="455" t="s">
        <v>217</v>
      </c>
      <c r="C542" s="454">
        <f t="shared" si="314"/>
        <v>1868</v>
      </c>
      <c r="D542" s="454">
        <v>1868</v>
      </c>
      <c r="E542" s="454"/>
      <c r="F542" s="454">
        <f t="shared" si="315"/>
        <v>0</v>
      </c>
      <c r="G542" s="454"/>
      <c r="H542" s="454">
        <f t="shared" si="316"/>
        <v>1</v>
      </c>
      <c r="I542" s="454">
        <v>1</v>
      </c>
      <c r="J542" s="454"/>
      <c r="K542" s="454">
        <f t="shared" si="317"/>
        <v>0</v>
      </c>
      <c r="L542" s="454"/>
      <c r="M542" s="454"/>
      <c r="N542" s="454">
        <f t="shared" si="318"/>
        <v>0</v>
      </c>
      <c r="O542" s="454"/>
      <c r="P542" s="454"/>
      <c r="Q542" s="455"/>
      <c r="R542" s="433" t="s">
        <v>892</v>
      </c>
      <c r="S542" s="456" t="s">
        <v>900</v>
      </c>
      <c r="T542" s="469"/>
      <c r="U542" s="446"/>
    </row>
    <row r="543" spans="1:21" s="487" customFormat="1" ht="18" customHeight="1">
      <c r="A543" s="455"/>
      <c r="B543" s="455" t="s">
        <v>247</v>
      </c>
      <c r="C543" s="454">
        <f t="shared" si="314"/>
        <v>1426</v>
      </c>
      <c r="D543" s="454">
        <v>1426</v>
      </c>
      <c r="E543" s="454"/>
      <c r="F543" s="454">
        <f t="shared" si="315"/>
        <v>0</v>
      </c>
      <c r="G543" s="454"/>
      <c r="H543" s="454">
        <f t="shared" si="316"/>
        <v>1038</v>
      </c>
      <c r="I543" s="454">
        <v>1038</v>
      </c>
      <c r="J543" s="454"/>
      <c r="K543" s="454">
        <f t="shared" si="317"/>
        <v>0</v>
      </c>
      <c r="L543" s="454"/>
      <c r="M543" s="454"/>
      <c r="N543" s="454">
        <f t="shared" si="318"/>
        <v>0</v>
      </c>
      <c r="O543" s="454"/>
      <c r="P543" s="454"/>
      <c r="Q543" s="455"/>
      <c r="R543" s="433" t="s">
        <v>892</v>
      </c>
      <c r="S543" s="456" t="s">
        <v>901</v>
      </c>
      <c r="T543" s="469"/>
      <c r="U543" s="446"/>
    </row>
    <row r="544" spans="1:21" s="487" customFormat="1" ht="18" customHeight="1">
      <c r="A544" s="488"/>
      <c r="B544" s="488" t="s">
        <v>258</v>
      </c>
      <c r="C544" s="489">
        <f t="shared" si="314"/>
        <v>1426</v>
      </c>
      <c r="D544" s="489">
        <v>1426</v>
      </c>
      <c r="E544" s="489"/>
      <c r="F544" s="489">
        <f t="shared" si="315"/>
        <v>0</v>
      </c>
      <c r="G544" s="489"/>
      <c r="H544" s="489">
        <f t="shared" si="316"/>
        <v>693</v>
      </c>
      <c r="I544" s="489">
        <v>693</v>
      </c>
      <c r="J544" s="489"/>
      <c r="K544" s="489">
        <f t="shared" si="317"/>
        <v>0</v>
      </c>
      <c r="L544" s="489"/>
      <c r="M544" s="489"/>
      <c r="N544" s="489">
        <f t="shared" si="318"/>
        <v>0</v>
      </c>
      <c r="O544" s="489"/>
      <c r="P544" s="489"/>
      <c r="Q544" s="488"/>
      <c r="R544" s="433" t="s">
        <v>892</v>
      </c>
      <c r="S544" s="456" t="s">
        <v>902</v>
      </c>
      <c r="T544" s="469"/>
      <c r="U544" s="446"/>
    </row>
    <row r="548" spans="6:6">
      <c r="F548" s="490"/>
    </row>
  </sheetData>
  <autoFilter ref="A9:U544"/>
  <mergeCells count="33">
    <mergeCell ref="R7:S8"/>
    <mergeCell ref="F6:G6"/>
    <mergeCell ref="H6:H8"/>
    <mergeCell ref="I6:J6"/>
    <mergeCell ref="K6:K8"/>
    <mergeCell ref="L6:M6"/>
    <mergeCell ref="L7:L8"/>
    <mergeCell ref="G7:G8"/>
    <mergeCell ref="I7:I8"/>
    <mergeCell ref="C7:C8"/>
    <mergeCell ref="F7:F8"/>
    <mergeCell ref="Q5:Q8"/>
    <mergeCell ref="C6:E6"/>
    <mergeCell ref="J7:J8"/>
    <mergeCell ref="D7:D8"/>
    <mergeCell ref="O7:O8"/>
    <mergeCell ref="E7:E8"/>
    <mergeCell ref="O1:Q1"/>
    <mergeCell ref="M7:M8"/>
    <mergeCell ref="T7:U8"/>
    <mergeCell ref="P7:P8"/>
    <mergeCell ref="R5:U6"/>
    <mergeCell ref="N6:N8"/>
    <mergeCell ref="O6:P6"/>
    <mergeCell ref="A2:Q2"/>
    <mergeCell ref="A3:Q3"/>
    <mergeCell ref="O4:Q4"/>
    <mergeCell ref="A5:A8"/>
    <mergeCell ref="B5:B8"/>
    <mergeCell ref="C5:G5"/>
    <mergeCell ref="H5:J5"/>
    <mergeCell ref="K5:M5"/>
    <mergeCell ref="N5:P5"/>
  </mergeCells>
  <printOptions horizontalCentered="1"/>
  <pageMargins left="0.39370078740157499" right="0.196850393700787" top="0.47244094488188998" bottom="0.39370078740157499" header="0.511811023622047" footer="0.511811023622047"/>
  <pageSetup paperSize="9" scale="70" orientation="landscape" r:id="rId1"/>
  <headerFooter differentFirst="1" alignWithMargins="0">
    <oddHeader>&amp;C&amp;P</oddHead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34"/>
  <sheetViews>
    <sheetView workbookViewId="0">
      <pane xSplit="2" ySplit="8" topLeftCell="N18" activePane="bottomRight" state="frozen"/>
      <selection pane="topRight" activeCell="C1" sqref="C1"/>
      <selection pane="bottomLeft" activeCell="A9" sqref="A9"/>
      <selection pane="bottomRight" activeCell="Z28" sqref="Z28"/>
    </sheetView>
  </sheetViews>
  <sheetFormatPr defaultRowHeight="15"/>
  <cols>
    <col min="2" max="2" width="19.7109375" customWidth="1"/>
    <col min="22" max="22" width="20.5703125" customWidth="1"/>
    <col min="23" max="23" width="17" customWidth="1"/>
    <col min="25" max="25" width="11.7109375" customWidth="1"/>
    <col min="26" max="26" width="12.5703125" customWidth="1"/>
  </cols>
  <sheetData>
    <row r="3" spans="1:48">
      <c r="B3" t="s">
        <v>1397</v>
      </c>
    </row>
    <row r="5" spans="1:48">
      <c r="A5" s="1046" t="s">
        <v>428</v>
      </c>
      <c r="B5" s="1045" t="s">
        <v>431</v>
      </c>
      <c r="C5" s="1050" t="s">
        <v>633</v>
      </c>
      <c r="D5" s="1051"/>
      <c r="E5" s="1051"/>
      <c r="F5" s="1051"/>
      <c r="G5" s="1052"/>
      <c r="H5" s="1050" t="s">
        <v>636</v>
      </c>
      <c r="I5" s="1051"/>
      <c r="J5" s="1051"/>
      <c r="K5" s="1050" t="s">
        <v>596</v>
      </c>
      <c r="L5" s="1051"/>
      <c r="M5" s="1051"/>
      <c r="N5" s="1051"/>
      <c r="O5" s="1052"/>
      <c r="P5" s="1050" t="s">
        <v>640</v>
      </c>
      <c r="Q5" s="1051"/>
      <c r="R5" s="1051"/>
      <c r="S5" s="1051"/>
      <c r="T5" s="1051"/>
      <c r="U5" s="1051"/>
      <c r="V5" s="1051"/>
      <c r="W5" s="1051"/>
      <c r="X5" s="1051"/>
      <c r="Y5" s="1051"/>
      <c r="Z5" s="1052"/>
      <c r="AA5" s="1050" t="s">
        <v>645</v>
      </c>
      <c r="AB5" s="1051"/>
      <c r="AC5" s="1051"/>
      <c r="AD5" s="1051"/>
      <c r="AE5" s="1051"/>
      <c r="AF5" s="1051"/>
      <c r="AG5" s="1051"/>
      <c r="AH5" s="1051"/>
      <c r="AI5" s="1051"/>
      <c r="AJ5" s="1051"/>
      <c r="AK5" s="1052"/>
      <c r="AL5" s="1041" t="s">
        <v>439</v>
      </c>
      <c r="AM5" s="1041"/>
      <c r="AN5" s="1041"/>
      <c r="AO5" s="1041"/>
      <c r="AP5" s="1041"/>
      <c r="AQ5" s="1041"/>
      <c r="AR5" s="1045" t="s">
        <v>7</v>
      </c>
    </row>
    <row r="6" spans="1:48" ht="30.75" customHeight="1">
      <c r="A6" s="1046"/>
      <c r="B6" s="1045"/>
      <c r="C6" s="1045" t="s">
        <v>602</v>
      </c>
      <c r="D6" s="1045" t="s">
        <v>9</v>
      </c>
      <c r="E6" s="1045"/>
      <c r="F6" s="1045"/>
      <c r="G6" s="1045"/>
      <c r="H6" s="1047" t="s">
        <v>638</v>
      </c>
      <c r="I6" s="1045" t="s">
        <v>635</v>
      </c>
      <c r="J6" s="1047" t="s">
        <v>637</v>
      </c>
      <c r="K6" s="1045" t="s">
        <v>604</v>
      </c>
      <c r="L6" s="1045" t="s">
        <v>9</v>
      </c>
      <c r="M6" s="1045"/>
      <c r="N6" s="1045"/>
      <c r="O6" s="1045"/>
      <c r="P6" s="1136" t="s">
        <v>641</v>
      </c>
      <c r="Q6" s="1050" t="s">
        <v>642</v>
      </c>
      <c r="R6" s="1051"/>
      <c r="S6" s="1052"/>
      <c r="T6" s="1047" t="s">
        <v>807</v>
      </c>
      <c r="U6" s="1050" t="s">
        <v>26</v>
      </c>
      <c r="V6" s="1051"/>
      <c r="W6" s="1052"/>
      <c r="X6" s="1050" t="s">
        <v>643</v>
      </c>
      <c r="Y6" s="1051"/>
      <c r="Z6" s="1052"/>
      <c r="AA6" s="1136" t="s">
        <v>644</v>
      </c>
      <c r="AB6" s="1050" t="s">
        <v>642</v>
      </c>
      <c r="AC6" s="1051"/>
      <c r="AD6" s="1052"/>
      <c r="AE6" s="1047" t="s">
        <v>807</v>
      </c>
      <c r="AF6" s="1050" t="s">
        <v>26</v>
      </c>
      <c r="AG6" s="1051"/>
      <c r="AH6" s="1052"/>
      <c r="AI6" s="1050" t="s">
        <v>617</v>
      </c>
      <c r="AJ6" s="1051"/>
      <c r="AK6" s="1052"/>
      <c r="AL6" s="1041" t="s">
        <v>603</v>
      </c>
      <c r="AM6" s="1041" t="s">
        <v>9</v>
      </c>
      <c r="AN6" s="1041"/>
      <c r="AO6" s="1041"/>
      <c r="AP6" s="1041"/>
      <c r="AQ6" s="1041" t="s">
        <v>5</v>
      </c>
      <c r="AR6" s="1045"/>
    </row>
    <row r="7" spans="1:48">
      <c r="A7" s="1046"/>
      <c r="B7" s="1045"/>
      <c r="C7" s="1045"/>
      <c r="D7" s="1045" t="s">
        <v>10</v>
      </c>
      <c r="E7" s="1045" t="s">
        <v>11</v>
      </c>
      <c r="F7" s="1045"/>
      <c r="G7" s="1045"/>
      <c r="H7" s="1057"/>
      <c r="I7" s="1045"/>
      <c r="J7" s="1057"/>
      <c r="K7" s="1045"/>
      <c r="L7" s="1045" t="s">
        <v>10</v>
      </c>
      <c r="M7" s="1045" t="s">
        <v>11</v>
      </c>
      <c r="N7" s="1045"/>
      <c r="O7" s="1045"/>
      <c r="P7" s="1137"/>
      <c r="Q7" s="1047" t="s">
        <v>616</v>
      </c>
      <c r="R7" s="1050" t="s">
        <v>11</v>
      </c>
      <c r="S7" s="1052"/>
      <c r="T7" s="1057"/>
      <c r="U7" s="1047" t="s">
        <v>616</v>
      </c>
      <c r="V7" s="1050" t="s">
        <v>11</v>
      </c>
      <c r="W7" s="1052"/>
      <c r="X7" s="1047" t="s">
        <v>616</v>
      </c>
      <c r="Y7" s="1050" t="s">
        <v>11</v>
      </c>
      <c r="Z7" s="1052"/>
      <c r="AA7" s="1137"/>
      <c r="AB7" s="1047" t="s">
        <v>616</v>
      </c>
      <c r="AC7" s="1050" t="s">
        <v>11</v>
      </c>
      <c r="AD7" s="1052"/>
      <c r="AE7" s="1057"/>
      <c r="AF7" s="1047" t="s">
        <v>616</v>
      </c>
      <c r="AG7" s="1050" t="s">
        <v>11</v>
      </c>
      <c r="AH7" s="1052"/>
      <c r="AI7" s="1047" t="s">
        <v>616</v>
      </c>
      <c r="AJ7" s="1050" t="s">
        <v>11</v>
      </c>
      <c r="AK7" s="1052"/>
      <c r="AL7" s="1041"/>
      <c r="AM7" s="1041" t="s">
        <v>10</v>
      </c>
      <c r="AN7" s="1041" t="s">
        <v>11</v>
      </c>
      <c r="AO7" s="1041"/>
      <c r="AP7" s="1041"/>
      <c r="AQ7" s="1041"/>
      <c r="AR7" s="1045"/>
    </row>
    <row r="8" spans="1:48" ht="38.25">
      <c r="A8" s="1133"/>
      <c r="B8" s="1134"/>
      <c r="C8" s="1134"/>
      <c r="D8" s="1134"/>
      <c r="E8" s="495" t="s">
        <v>12</v>
      </c>
      <c r="F8" s="495" t="s">
        <v>13</v>
      </c>
      <c r="G8" s="495" t="s">
        <v>14</v>
      </c>
      <c r="H8" s="1135"/>
      <c r="I8" s="1134"/>
      <c r="J8" s="1135"/>
      <c r="K8" s="1134"/>
      <c r="L8" s="1134"/>
      <c r="M8" s="495" t="s">
        <v>12</v>
      </c>
      <c r="N8" s="495" t="s">
        <v>13</v>
      </c>
      <c r="O8" s="495" t="s">
        <v>14</v>
      </c>
      <c r="P8" s="1138"/>
      <c r="Q8" s="1135"/>
      <c r="R8" s="496" t="s">
        <v>12</v>
      </c>
      <c r="S8" s="496" t="s">
        <v>13</v>
      </c>
      <c r="T8" s="1135"/>
      <c r="U8" s="1135"/>
      <c r="V8" s="496" t="s">
        <v>12</v>
      </c>
      <c r="W8" s="496" t="s">
        <v>13</v>
      </c>
      <c r="X8" s="1135"/>
      <c r="Y8" s="496" t="s">
        <v>12</v>
      </c>
      <c r="Z8" s="496" t="s">
        <v>13</v>
      </c>
      <c r="AA8" s="1138"/>
      <c r="AB8" s="1135"/>
      <c r="AC8" s="496" t="s">
        <v>12</v>
      </c>
      <c r="AD8" s="496" t="s">
        <v>13</v>
      </c>
      <c r="AE8" s="1135"/>
      <c r="AF8" s="1135"/>
      <c r="AG8" s="496" t="s">
        <v>12</v>
      </c>
      <c r="AH8" s="496" t="s">
        <v>13</v>
      </c>
      <c r="AI8" s="1135"/>
      <c r="AJ8" s="496" t="s">
        <v>12</v>
      </c>
      <c r="AK8" s="496" t="s">
        <v>13</v>
      </c>
      <c r="AL8" s="1139"/>
      <c r="AM8" s="1139"/>
      <c r="AN8" s="494" t="s">
        <v>12</v>
      </c>
      <c r="AO8" s="494" t="s">
        <v>13</v>
      </c>
      <c r="AP8" s="494" t="s">
        <v>14</v>
      </c>
      <c r="AQ8" s="1139"/>
      <c r="AR8" s="1134"/>
    </row>
    <row r="9" spans="1:48">
      <c r="B9" s="501" t="s">
        <v>930</v>
      </c>
      <c r="C9" s="500">
        <f>SUM(C10:C20)</f>
        <v>428</v>
      </c>
      <c r="D9" s="500">
        <f t="shared" ref="D9:AQ9" si="0">SUM(D10:D20)</f>
        <v>2224690.5</v>
      </c>
      <c r="E9" s="500">
        <f t="shared" si="0"/>
        <v>2159528.5</v>
      </c>
      <c r="F9" s="500">
        <f t="shared" si="0"/>
        <v>0</v>
      </c>
      <c r="G9" s="500">
        <f t="shared" si="0"/>
        <v>0</v>
      </c>
      <c r="H9" s="500">
        <f t="shared" si="0"/>
        <v>2189649.5</v>
      </c>
      <c r="I9" s="500">
        <f t="shared" si="0"/>
        <v>2175022.5</v>
      </c>
      <c r="J9" s="500">
        <f t="shared" si="0"/>
        <v>14627</v>
      </c>
      <c r="K9" s="500">
        <f t="shared" si="0"/>
        <v>298</v>
      </c>
      <c r="L9" s="500" t="e">
        <f t="shared" si="0"/>
        <v>#REF!</v>
      </c>
      <c r="M9" s="500" t="e">
        <f t="shared" si="0"/>
        <v>#REF!</v>
      </c>
      <c r="N9" s="500" t="e">
        <f t="shared" si="0"/>
        <v>#REF!</v>
      </c>
      <c r="O9" s="500" t="e">
        <f t="shared" si="0"/>
        <v>#REF!</v>
      </c>
      <c r="P9" s="500" t="e">
        <f t="shared" si="0"/>
        <v>#REF!</v>
      </c>
      <c r="Q9" s="500" t="e">
        <f t="shared" si="0"/>
        <v>#REF!</v>
      </c>
      <c r="R9" s="500" t="e">
        <f t="shared" si="0"/>
        <v>#REF!</v>
      </c>
      <c r="S9" s="500" t="e">
        <f t="shared" si="0"/>
        <v>#REF!</v>
      </c>
      <c r="T9" s="500" t="e">
        <f t="shared" si="0"/>
        <v>#REF!</v>
      </c>
      <c r="U9" s="500" t="e">
        <f t="shared" si="0"/>
        <v>#REF!</v>
      </c>
      <c r="V9" s="500" t="e">
        <f t="shared" si="0"/>
        <v>#REF!</v>
      </c>
      <c r="W9" s="500" t="e">
        <f t="shared" si="0"/>
        <v>#REF!</v>
      </c>
      <c r="X9" s="500" t="e">
        <f t="shared" si="0"/>
        <v>#REF!</v>
      </c>
      <c r="Y9" s="500" t="e">
        <f t="shared" si="0"/>
        <v>#REF!</v>
      </c>
      <c r="Z9" s="500" t="e">
        <f t="shared" si="0"/>
        <v>#REF!</v>
      </c>
      <c r="AA9" s="500" t="e">
        <f t="shared" si="0"/>
        <v>#REF!</v>
      </c>
      <c r="AB9" s="500" t="e">
        <f t="shared" si="0"/>
        <v>#REF!</v>
      </c>
      <c r="AC9" s="500" t="e">
        <f t="shared" si="0"/>
        <v>#REF!</v>
      </c>
      <c r="AD9" s="500" t="e">
        <f t="shared" si="0"/>
        <v>#REF!</v>
      </c>
      <c r="AE9" s="500" t="e">
        <f t="shared" si="0"/>
        <v>#REF!</v>
      </c>
      <c r="AF9" s="500" t="e">
        <f t="shared" si="0"/>
        <v>#REF!</v>
      </c>
      <c r="AG9" s="500" t="e">
        <f t="shared" si="0"/>
        <v>#REF!</v>
      </c>
      <c r="AH9" s="500" t="e">
        <f t="shared" si="0"/>
        <v>#REF!</v>
      </c>
      <c r="AI9" s="500" t="e">
        <f t="shared" si="0"/>
        <v>#REF!</v>
      </c>
      <c r="AJ9" s="500" t="e">
        <f t="shared" si="0"/>
        <v>#REF!</v>
      </c>
      <c r="AK9" s="500" t="e">
        <f t="shared" si="0"/>
        <v>#REF!</v>
      </c>
      <c r="AL9" s="500">
        <f t="shared" si="0"/>
        <v>128</v>
      </c>
      <c r="AM9" s="500">
        <f t="shared" si="0"/>
        <v>403282</v>
      </c>
      <c r="AN9" s="500">
        <f t="shared" si="0"/>
        <v>390313</v>
      </c>
      <c r="AO9" s="500">
        <f t="shared" si="0"/>
        <v>0</v>
      </c>
      <c r="AP9" s="500">
        <f t="shared" si="0"/>
        <v>6178</v>
      </c>
      <c r="AQ9" s="500" t="e">
        <f t="shared" si="0"/>
        <v>#REF!</v>
      </c>
      <c r="AV9" s="500" t="e">
        <f>+AN9+M9-H9</f>
        <v>#REF!</v>
      </c>
    </row>
    <row r="10" spans="1:48">
      <c r="B10" t="s">
        <v>1398</v>
      </c>
      <c r="C10" s="500">
        <f>+'Bieu giao von DT'!C42</f>
        <v>22</v>
      </c>
      <c r="D10" s="500">
        <f>+'Bieu giao von DT'!D42</f>
        <v>69740</v>
      </c>
      <c r="E10" s="500">
        <f>+'Bieu giao von DT'!E42</f>
        <v>69740</v>
      </c>
      <c r="F10" s="500">
        <f>+'Bieu giao von DT'!F42</f>
        <v>0</v>
      </c>
      <c r="G10" s="500">
        <f>+'Bieu giao von DT'!H42</f>
        <v>0</v>
      </c>
      <c r="H10" s="500">
        <f>+'Bieu giao von DT'!J42</f>
        <v>69740</v>
      </c>
      <c r="I10" s="500">
        <f>+'Bieu giao von DT'!K42</f>
        <v>69740</v>
      </c>
      <c r="J10" s="500">
        <f>+'Bieu giao von DT'!L42</f>
        <v>0</v>
      </c>
      <c r="K10" s="500">
        <f>+'Bieu giao von DT'!R42</f>
        <v>22</v>
      </c>
      <c r="L10" s="500" t="e">
        <f>+'Bieu giao von DT'!S42</f>
        <v>#REF!</v>
      </c>
      <c r="M10" s="500" t="e">
        <f>+'Bieu giao von DT'!T42</f>
        <v>#REF!</v>
      </c>
      <c r="N10" s="500" t="e">
        <f>+'Bieu giao von DT'!U42</f>
        <v>#REF!</v>
      </c>
      <c r="O10" s="500" t="e">
        <f>+'Bieu giao von DT'!W42</f>
        <v>#REF!</v>
      </c>
      <c r="P10" s="500" t="e">
        <f>+'Bieu giao von DT'!X42</f>
        <v>#REF!</v>
      </c>
      <c r="Q10" s="500" t="e">
        <f>+'Bieu giao von DT'!AB42</f>
        <v>#REF!</v>
      </c>
      <c r="R10" s="500" t="e">
        <f>+'Bieu giao von DT'!AC42</f>
        <v>#REF!</v>
      </c>
      <c r="S10" s="500" t="e">
        <f>+'Bieu giao von DT'!AD42</f>
        <v>#REF!</v>
      </c>
      <c r="T10" s="500">
        <f>+'Bieu giao von DT'!AF42</f>
        <v>0</v>
      </c>
      <c r="U10" s="500" t="e">
        <f>+'Bieu giao von DT'!AG42</f>
        <v>#REF!</v>
      </c>
      <c r="V10" s="500" t="e">
        <f>+'Bieu giao von DT'!AH42</f>
        <v>#REF!</v>
      </c>
      <c r="W10" s="500" t="e">
        <f>+'Bieu giao von DT'!AI42</f>
        <v>#REF!</v>
      </c>
      <c r="X10" s="500" t="e">
        <f>+'Bieu giao von DT'!AJ42</f>
        <v>#REF!</v>
      </c>
      <c r="Y10" s="500" t="e">
        <f>+'Bieu giao von DT'!AK42</f>
        <v>#REF!</v>
      </c>
      <c r="Z10" s="500" t="e">
        <f>+'Bieu giao von DT'!AL42</f>
        <v>#REF!</v>
      </c>
      <c r="AA10" s="500" t="e">
        <f>+'Bieu giao von DT'!#REF!</f>
        <v>#REF!</v>
      </c>
      <c r="AB10" s="500" t="e">
        <f>+'Bieu giao von DT'!AM42</f>
        <v>#REF!</v>
      </c>
      <c r="AC10" s="500" t="e">
        <f>+'Bieu giao von DT'!AN42</f>
        <v>#REF!</v>
      </c>
      <c r="AD10" s="500" t="e">
        <f>+'Bieu giao von DT'!AO42</f>
        <v>#REF!</v>
      </c>
      <c r="AE10" s="500">
        <f>+'Bieu giao von DT'!AQ42</f>
        <v>0</v>
      </c>
      <c r="AF10" s="500" t="e">
        <f>+'Bieu giao von DT'!AR42</f>
        <v>#REF!</v>
      </c>
      <c r="AG10" s="500" t="e">
        <f>+'Bieu giao von DT'!AS42</f>
        <v>#REF!</v>
      </c>
      <c r="AH10" s="500" t="e">
        <f>+'Bieu giao von DT'!AU42</f>
        <v>#REF!</v>
      </c>
      <c r="AI10" s="500" t="e">
        <f>+'Bieu giao von DT'!AV42</f>
        <v>#REF!</v>
      </c>
      <c r="AJ10" s="500" t="e">
        <f>+'Bieu giao von DT'!AW42</f>
        <v>#REF!</v>
      </c>
      <c r="AK10" s="500" t="e">
        <f>+'Bieu giao von DT'!#REF!</f>
        <v>#REF!</v>
      </c>
      <c r="AL10" s="500">
        <f>+'Bieu giao von DT'!AY42</f>
        <v>0</v>
      </c>
      <c r="AM10" s="500">
        <f>+'Bieu giao von DT'!AZ42</f>
        <v>0</v>
      </c>
      <c r="AN10" s="500">
        <f>+'Bieu giao von DT'!BA42</f>
        <v>0</v>
      </c>
      <c r="AO10" s="500">
        <f>+'Bieu giao von DT'!BB42</f>
        <v>0</v>
      </c>
      <c r="AP10" s="500">
        <f>+'Bieu giao von DT'!BC42</f>
        <v>0</v>
      </c>
      <c r="AQ10" s="500">
        <f>+'Bieu giao von DT'!BD42</f>
        <v>0</v>
      </c>
      <c r="AV10" s="500" t="e">
        <f t="shared" ref="AV10:AV20" si="1">+AN10+M10-H10</f>
        <v>#REF!</v>
      </c>
    </row>
    <row r="11" spans="1:48">
      <c r="B11" t="s">
        <v>1399</v>
      </c>
      <c r="C11" s="500">
        <f>+'Bieu giao von DT'!C72+'Bieu giao von DT'!C84+'Bieu giao von DT'!C105</f>
        <v>27</v>
      </c>
      <c r="D11" s="500">
        <f>+'Bieu giao von DT'!D72+'Bieu giao von DT'!D84+'Bieu giao von DT'!D105</f>
        <v>385879</v>
      </c>
      <c r="E11" s="500">
        <f>+'Bieu giao von DT'!E72+'Bieu giao von DT'!E84+'Bieu giao von DT'!E105</f>
        <v>385879</v>
      </c>
      <c r="F11" s="500">
        <f>+'Bieu giao von DT'!F72+'Bieu giao von DT'!F84+'Bieu giao von DT'!F105</f>
        <v>0</v>
      </c>
      <c r="G11" s="500">
        <f>+'Bieu giao von DT'!H72+'Bieu giao von DT'!H84+'Bieu giao von DT'!H105</f>
        <v>0</v>
      </c>
      <c r="H11" s="500">
        <f>+'Bieu giao von DT'!J72+'Bieu giao von DT'!J84+'Bieu giao von DT'!J105</f>
        <v>385879</v>
      </c>
      <c r="I11" s="500">
        <f>+'Bieu giao von DT'!K72+'Bieu giao von DT'!K84+'Bieu giao von DT'!K105</f>
        <v>385879</v>
      </c>
      <c r="J11" s="500">
        <f>+'Bieu giao von DT'!L72+'Bieu giao von DT'!L84+'Bieu giao von DT'!L105</f>
        <v>0</v>
      </c>
      <c r="K11" s="500">
        <f>+'Bieu giao von DT'!R72+'Bieu giao von DT'!R84+'Bieu giao von DT'!R105</f>
        <v>22</v>
      </c>
      <c r="L11" s="500" t="e">
        <f>+'Bieu giao von DT'!S72+'Bieu giao von DT'!S84+'Bieu giao von DT'!S105</f>
        <v>#REF!</v>
      </c>
      <c r="M11" s="500" t="e">
        <f>+'Bieu giao von DT'!T72+'Bieu giao von DT'!T84+'Bieu giao von DT'!T105</f>
        <v>#REF!</v>
      </c>
      <c r="N11" s="500" t="e">
        <f>+'Bieu giao von DT'!U72+'Bieu giao von DT'!U84+'Bieu giao von DT'!U105</f>
        <v>#REF!</v>
      </c>
      <c r="O11" s="500" t="e">
        <f>+'Bieu giao von DT'!W72+'Bieu giao von DT'!W84+'Bieu giao von DT'!W105</f>
        <v>#REF!</v>
      </c>
      <c r="P11" s="500" t="e">
        <f>+'Bieu giao von DT'!X72+'Bieu giao von DT'!X84+'Bieu giao von DT'!X105</f>
        <v>#REF!</v>
      </c>
      <c r="Q11" s="500" t="e">
        <f>+'Bieu giao von DT'!AB72+'Bieu giao von DT'!AB84+'Bieu giao von DT'!AB105</f>
        <v>#REF!</v>
      </c>
      <c r="R11" s="500" t="e">
        <f>+'Bieu giao von DT'!AC72+'Bieu giao von DT'!AC84+'Bieu giao von DT'!AC105</f>
        <v>#REF!</v>
      </c>
      <c r="S11" s="500" t="e">
        <f>+'Bieu giao von DT'!AD72+'Bieu giao von DT'!AD84+'Bieu giao von DT'!AD105</f>
        <v>#REF!</v>
      </c>
      <c r="T11" s="500">
        <f>+'Bieu giao von DT'!AF72+'Bieu giao von DT'!AF84+'Bieu giao von DT'!AF105</f>
        <v>0</v>
      </c>
      <c r="U11" s="500" t="e">
        <f>+'Bieu giao von DT'!AG72+'Bieu giao von DT'!AG84+'Bieu giao von DT'!AG105</f>
        <v>#REF!</v>
      </c>
      <c r="V11" s="500" t="e">
        <f>+'Bieu giao von DT'!AH72+'Bieu giao von DT'!AH84+'Bieu giao von DT'!AH105</f>
        <v>#REF!</v>
      </c>
      <c r="W11" s="500" t="e">
        <f>+'Bieu giao von DT'!AI72+'Bieu giao von DT'!AI84+'Bieu giao von DT'!AI105</f>
        <v>#REF!</v>
      </c>
      <c r="X11" s="500" t="e">
        <f>+'Bieu giao von DT'!AJ72+'Bieu giao von DT'!AJ84+'Bieu giao von DT'!AJ105</f>
        <v>#REF!</v>
      </c>
      <c r="Y11" s="500" t="e">
        <f>+'Bieu giao von DT'!AK72+'Bieu giao von DT'!AK84+'Bieu giao von DT'!AK105</f>
        <v>#REF!</v>
      </c>
      <c r="Z11" s="500" t="e">
        <f>+'Bieu giao von DT'!AL72+'Bieu giao von DT'!AL84+'Bieu giao von DT'!AL105</f>
        <v>#REF!</v>
      </c>
      <c r="AA11" s="500" t="e">
        <f>+'Bieu giao von DT'!#REF!+'Bieu giao von DT'!#REF!+'Bieu giao von DT'!#REF!</f>
        <v>#REF!</v>
      </c>
      <c r="AB11" s="500" t="e">
        <f>+'Bieu giao von DT'!AM72+'Bieu giao von DT'!AM84+'Bieu giao von DT'!AM105</f>
        <v>#REF!</v>
      </c>
      <c r="AC11" s="500" t="e">
        <f>+'Bieu giao von DT'!AN72+'Bieu giao von DT'!AN84+'Bieu giao von DT'!AN105</f>
        <v>#REF!</v>
      </c>
      <c r="AD11" s="500" t="e">
        <f>+'Bieu giao von DT'!AO72+'Bieu giao von DT'!AO84+'Bieu giao von DT'!AO105</f>
        <v>#REF!</v>
      </c>
      <c r="AE11" s="500">
        <f>+'Bieu giao von DT'!AQ72+'Bieu giao von DT'!AQ84+'Bieu giao von DT'!AQ105</f>
        <v>0</v>
      </c>
      <c r="AF11" s="500" t="e">
        <f>+'Bieu giao von DT'!AR72+'Bieu giao von DT'!AR84+'Bieu giao von DT'!AR105</f>
        <v>#REF!</v>
      </c>
      <c r="AG11" s="500" t="e">
        <f>+'Bieu giao von DT'!AS72+'Bieu giao von DT'!AS84+'Bieu giao von DT'!AS105</f>
        <v>#REF!</v>
      </c>
      <c r="AH11" s="500" t="e">
        <f>+'Bieu giao von DT'!AU72+'Bieu giao von DT'!AU84+'Bieu giao von DT'!AU105</f>
        <v>#REF!</v>
      </c>
      <c r="AI11" s="500" t="e">
        <f>+'Bieu giao von DT'!AV72+'Bieu giao von DT'!AV84+'Bieu giao von DT'!AV105</f>
        <v>#REF!</v>
      </c>
      <c r="AJ11" s="500" t="e">
        <f>+'Bieu giao von DT'!AW72+'Bieu giao von DT'!AW84+'Bieu giao von DT'!AW105</f>
        <v>#REF!</v>
      </c>
      <c r="AK11" s="500" t="e">
        <f>+'Bieu giao von DT'!#REF!+'Bieu giao von DT'!#REF!+'Bieu giao von DT'!#REF!</f>
        <v>#REF!</v>
      </c>
      <c r="AL11" s="500">
        <f>+'Bieu giao von DT'!AY72+'Bieu giao von DT'!AY84+'Bieu giao von DT'!AY105</f>
        <v>5</v>
      </c>
      <c r="AM11" s="500">
        <f>+'Bieu giao von DT'!AZ72+'Bieu giao von DT'!AZ84+'Bieu giao von DT'!AZ105</f>
        <v>4000</v>
      </c>
      <c r="AN11" s="500">
        <f>+'Bieu giao von DT'!BA72+'Bieu giao von DT'!BA84+'Bieu giao von DT'!BA105</f>
        <v>4000</v>
      </c>
      <c r="AO11" s="500">
        <f>+'Bieu giao von DT'!BB72+'Bieu giao von DT'!BB84+'Bieu giao von DT'!BB105</f>
        <v>0</v>
      </c>
      <c r="AP11" s="500">
        <f>+'Bieu giao von DT'!BC72+'Bieu giao von DT'!BC84+'Bieu giao von DT'!BC105</f>
        <v>0</v>
      </c>
      <c r="AQ11" s="500">
        <f>+'Bieu giao von DT'!BD72+'Bieu giao von DT'!BD84+'Bieu giao von DT'!BD105</f>
        <v>4000</v>
      </c>
      <c r="AV11" s="500" t="e">
        <f t="shared" si="1"/>
        <v>#REF!</v>
      </c>
    </row>
    <row r="12" spans="1:48">
      <c r="B12" t="s">
        <v>1400</v>
      </c>
      <c r="C12" s="500">
        <f>+'Bieu giao von DT'!C113</f>
        <v>1</v>
      </c>
      <c r="D12" s="500">
        <f>+'Bieu giao von DT'!D113</f>
        <v>12120</v>
      </c>
      <c r="E12" s="500">
        <f>+'Bieu giao von DT'!E113</f>
        <v>12120</v>
      </c>
      <c r="F12" s="500">
        <f>+'Bieu giao von DT'!F113</f>
        <v>0</v>
      </c>
      <c r="G12" s="500">
        <f>+'Bieu giao von DT'!H113</f>
        <v>0</v>
      </c>
      <c r="H12" s="500">
        <f>+'Bieu giao von DT'!J113</f>
        <v>36634</v>
      </c>
      <c r="I12" s="500">
        <f>+'Bieu giao von DT'!K113</f>
        <v>27614</v>
      </c>
      <c r="J12" s="500">
        <f>+'Bieu giao von DT'!L113</f>
        <v>9020</v>
      </c>
      <c r="K12" s="500">
        <f>+'Bieu giao von DT'!R113</f>
        <v>0</v>
      </c>
      <c r="L12" s="500">
        <f>+'Bieu giao von DT'!S113</f>
        <v>0</v>
      </c>
      <c r="M12" s="500">
        <f>+'Bieu giao von DT'!T113</f>
        <v>0</v>
      </c>
      <c r="N12" s="500">
        <f>+'Bieu giao von DT'!U113</f>
        <v>0</v>
      </c>
      <c r="O12" s="500">
        <f>+'Bieu giao von DT'!W113</f>
        <v>0</v>
      </c>
      <c r="P12" s="500">
        <f>+'Bieu giao von DT'!X113</f>
        <v>4971</v>
      </c>
      <c r="Q12" s="500">
        <f>+'Bieu giao von DT'!AB113</f>
        <v>4971</v>
      </c>
      <c r="R12" s="500">
        <f>+'Bieu giao von DT'!AC113</f>
        <v>0</v>
      </c>
      <c r="S12" s="500">
        <f>+'Bieu giao von DT'!AD113</f>
        <v>0</v>
      </c>
      <c r="T12" s="500">
        <f>+'Bieu giao von DT'!AF113</f>
        <v>4971</v>
      </c>
      <c r="U12" s="500">
        <f>+'Bieu giao von DT'!AG113</f>
        <v>0</v>
      </c>
      <c r="V12" s="500">
        <f>+'Bieu giao von DT'!AH113</f>
        <v>0</v>
      </c>
      <c r="W12" s="500">
        <f>+'Bieu giao von DT'!AI113</f>
        <v>0</v>
      </c>
      <c r="X12" s="500">
        <f>+'Bieu giao von DT'!AJ113</f>
        <v>4971</v>
      </c>
      <c r="Y12" s="500">
        <f>+'Bieu giao von DT'!AK113</f>
        <v>4971</v>
      </c>
      <c r="Z12" s="500">
        <f>+'Bieu giao von DT'!AL113</f>
        <v>0</v>
      </c>
      <c r="AA12" s="500" t="e">
        <f>+'Bieu giao von DT'!#REF!</f>
        <v>#REF!</v>
      </c>
      <c r="AB12" s="500">
        <f>+'Bieu giao von DT'!AM113</f>
        <v>0</v>
      </c>
      <c r="AC12" s="500">
        <f>+'Bieu giao von DT'!AN113</f>
        <v>0</v>
      </c>
      <c r="AD12" s="500">
        <f>+'Bieu giao von DT'!AO113</f>
        <v>0</v>
      </c>
      <c r="AE12" s="500">
        <f>+'Bieu giao von DT'!AQ113</f>
        <v>0</v>
      </c>
      <c r="AF12" s="500">
        <f>+'Bieu giao von DT'!AR113</f>
        <v>0</v>
      </c>
      <c r="AG12" s="500">
        <f>+'Bieu giao von DT'!AS113</f>
        <v>0</v>
      </c>
      <c r="AH12" s="500">
        <f>+'Bieu giao von DT'!AU113</f>
        <v>0</v>
      </c>
      <c r="AI12" s="500">
        <f>+'Bieu giao von DT'!AV113</f>
        <v>0</v>
      </c>
      <c r="AJ12" s="500">
        <f>+'Bieu giao von DT'!AW113</f>
        <v>0</v>
      </c>
      <c r="AK12" s="500" t="e">
        <f>+'Bieu giao von DT'!#REF!</f>
        <v>#REF!</v>
      </c>
      <c r="AL12" s="500">
        <f>+'Bieu giao von DT'!AY113</f>
        <v>1</v>
      </c>
      <c r="AM12" s="500">
        <f>+'Bieu giao von DT'!AZ113</f>
        <v>0</v>
      </c>
      <c r="AN12" s="500">
        <f>+'Bieu giao von DT'!BA113</f>
        <v>0</v>
      </c>
      <c r="AO12" s="500">
        <f>+'Bieu giao von DT'!BB113</f>
        <v>0</v>
      </c>
      <c r="AP12" s="500">
        <f>+'Bieu giao von DT'!BC113</f>
        <v>0</v>
      </c>
      <c r="AQ12" s="500">
        <f>+'Bieu giao von DT'!BD113</f>
        <v>0</v>
      </c>
      <c r="AV12" s="500">
        <f t="shared" si="1"/>
        <v>-36634</v>
      </c>
    </row>
    <row r="13" spans="1:48" s="502" customFormat="1">
      <c r="B13" s="503" t="s">
        <v>38</v>
      </c>
      <c r="C13" s="504">
        <f>+'Bieu giao von DT'!C44+'Bieu giao von DT'!C53+'Bieu giao von DT'!C62+'Bieu giao von DT'!C74+'Bieu giao von DT'!C86+'Bieu giao von DT'!C95</f>
        <v>7</v>
      </c>
      <c r="D13" s="504">
        <f>+'Bieu giao von DT'!D44+'Bieu giao von DT'!D53+'Bieu giao von DT'!D62+'Bieu giao von DT'!D74+'Bieu giao von DT'!D86+'Bieu giao von DT'!D95</f>
        <v>28851</v>
      </c>
      <c r="E13" s="504">
        <f>+'Bieu giao von DT'!E44+'Bieu giao von DT'!E53+'Bieu giao von DT'!E62+'Bieu giao von DT'!E74+'Bieu giao von DT'!E86+'Bieu giao von DT'!E95</f>
        <v>26166</v>
      </c>
      <c r="F13" s="504">
        <f>+'Bieu giao von DT'!F44+'Bieu giao von DT'!F53+'Bieu giao von DT'!F62+'Bieu giao von DT'!F74+'Bieu giao von DT'!F86+'Bieu giao von DT'!F95</f>
        <v>0</v>
      </c>
      <c r="G13" s="504">
        <f>+'Bieu giao von DT'!H44+'Bieu giao von DT'!H53+'Bieu giao von DT'!H62+'Bieu giao von DT'!H74+'Bieu giao von DT'!H86+'Bieu giao von DT'!H95</f>
        <v>0</v>
      </c>
      <c r="H13" s="504">
        <f>+'Bieu giao von DT'!J44+'Bieu giao von DT'!J53+'Bieu giao von DT'!J62+'Bieu giao von DT'!J74+'Bieu giao von DT'!J86+'Bieu giao von DT'!J95</f>
        <v>26166</v>
      </c>
      <c r="I13" s="504">
        <f>+'Bieu giao von DT'!K44+'Bieu giao von DT'!K53+'Bieu giao von DT'!K62+'Bieu giao von DT'!K74+'Bieu giao von DT'!K86+'Bieu giao von DT'!K95</f>
        <v>26166</v>
      </c>
      <c r="J13" s="504">
        <f>+'Bieu giao von DT'!L44+'Bieu giao von DT'!L53+'Bieu giao von DT'!L62+'Bieu giao von DT'!L74+'Bieu giao von DT'!L86+'Bieu giao von DT'!L95</f>
        <v>0</v>
      </c>
      <c r="K13" s="504">
        <f>+'Bieu giao von DT'!R44+'Bieu giao von DT'!R53+'Bieu giao von DT'!R62+'Bieu giao von DT'!R74+'Bieu giao von DT'!R86+'Bieu giao von DT'!R95</f>
        <v>5</v>
      </c>
      <c r="L13" s="504" t="e">
        <f>+'Bieu giao von DT'!S44+'Bieu giao von DT'!S53+'Bieu giao von DT'!S62+'Bieu giao von DT'!S74+'Bieu giao von DT'!S86+'Bieu giao von DT'!S95</f>
        <v>#REF!</v>
      </c>
      <c r="M13" s="504" t="e">
        <f>+'Bieu giao von DT'!T44+'Bieu giao von DT'!T53+'Bieu giao von DT'!T62+'Bieu giao von DT'!T74+'Bieu giao von DT'!T86+'Bieu giao von DT'!T95</f>
        <v>#REF!</v>
      </c>
      <c r="N13" s="504" t="e">
        <f>+'Bieu giao von DT'!U44+'Bieu giao von DT'!U53+'Bieu giao von DT'!U62+'Bieu giao von DT'!U74+'Bieu giao von DT'!U86+'Bieu giao von DT'!U95</f>
        <v>#REF!</v>
      </c>
      <c r="O13" s="504" t="e">
        <f>+'Bieu giao von DT'!W44+'Bieu giao von DT'!W53+'Bieu giao von DT'!W62+'Bieu giao von DT'!W74+'Bieu giao von DT'!W86+'Bieu giao von DT'!W95</f>
        <v>#REF!</v>
      </c>
      <c r="P13" s="504" t="e">
        <f>+'Bieu giao von DT'!X44+'Bieu giao von DT'!X53+'Bieu giao von DT'!X62+'Bieu giao von DT'!X74+'Bieu giao von DT'!X86+'Bieu giao von DT'!X95</f>
        <v>#REF!</v>
      </c>
      <c r="Q13" s="504" t="e">
        <f>+'Bieu giao von DT'!AB44+'Bieu giao von DT'!AB53+'Bieu giao von DT'!AB62+'Bieu giao von DT'!AB74+'Bieu giao von DT'!AB86+'Bieu giao von DT'!AB95</f>
        <v>#REF!</v>
      </c>
      <c r="R13" s="504" t="e">
        <f>+'Bieu giao von DT'!AC44+'Bieu giao von DT'!AC53+'Bieu giao von DT'!AC62+'Bieu giao von DT'!AC74+'Bieu giao von DT'!AC86+'Bieu giao von DT'!AC95</f>
        <v>#REF!</v>
      </c>
      <c r="S13" s="504" t="e">
        <f>+'Bieu giao von DT'!AD44+'Bieu giao von DT'!AD53+'Bieu giao von DT'!AD62+'Bieu giao von DT'!AD74+'Bieu giao von DT'!AD86+'Bieu giao von DT'!AD95</f>
        <v>#REF!</v>
      </c>
      <c r="T13" s="504" t="e">
        <f>+'Bieu giao von DT'!AF44+'Bieu giao von DT'!AF53+'Bieu giao von DT'!AF62+'Bieu giao von DT'!AF74+'Bieu giao von DT'!AF86+'Bieu giao von DT'!AF95</f>
        <v>#REF!</v>
      </c>
      <c r="U13" s="504" t="e">
        <f>+'Bieu giao von DT'!AG44+'Bieu giao von DT'!AG53+'Bieu giao von DT'!AG62+'Bieu giao von DT'!AG74+'Bieu giao von DT'!AG86+'Bieu giao von DT'!AG95</f>
        <v>#REF!</v>
      </c>
      <c r="V13" s="504" t="e">
        <f>+'Bieu giao von DT'!AH44+'Bieu giao von DT'!AH53+'Bieu giao von DT'!AH62+'Bieu giao von DT'!AH74+'Bieu giao von DT'!AH86+'Bieu giao von DT'!AH95</f>
        <v>#REF!</v>
      </c>
      <c r="W13" s="504" t="e">
        <f>+'Bieu giao von DT'!AI44+'Bieu giao von DT'!AI53+'Bieu giao von DT'!AI62+'Bieu giao von DT'!AI74+'Bieu giao von DT'!AI86+'Bieu giao von DT'!AI95</f>
        <v>#REF!</v>
      </c>
      <c r="X13" s="504" t="e">
        <f>+'Bieu giao von DT'!AJ44+'Bieu giao von DT'!AJ53+'Bieu giao von DT'!AJ62+'Bieu giao von DT'!AJ74+'Bieu giao von DT'!AJ86+'Bieu giao von DT'!AJ95</f>
        <v>#REF!</v>
      </c>
      <c r="Y13" s="504" t="e">
        <f>+'Bieu giao von DT'!AK44+'Bieu giao von DT'!AK53+'Bieu giao von DT'!AK62+'Bieu giao von DT'!AK74+'Bieu giao von DT'!AK86+'Bieu giao von DT'!AK95</f>
        <v>#REF!</v>
      </c>
      <c r="Z13" s="504" t="e">
        <f>+'Bieu giao von DT'!AL44+'Bieu giao von DT'!AL53+'Bieu giao von DT'!AL62+'Bieu giao von DT'!AL74+'Bieu giao von DT'!AL86+'Bieu giao von DT'!AL95</f>
        <v>#REF!</v>
      </c>
      <c r="AA13" s="504" t="e">
        <f>+'Bieu giao von DT'!#REF!+'Bieu giao von DT'!#REF!+'Bieu giao von DT'!#REF!+'Bieu giao von DT'!#REF!+'Bieu giao von DT'!#REF!+'Bieu giao von DT'!#REF!</f>
        <v>#REF!</v>
      </c>
      <c r="AB13" s="504" t="e">
        <f>+'Bieu giao von DT'!AM44+'Bieu giao von DT'!AM53+'Bieu giao von DT'!AM62+'Bieu giao von DT'!AM74+'Bieu giao von DT'!AM86+'Bieu giao von DT'!AM95</f>
        <v>#REF!</v>
      </c>
      <c r="AC13" s="504" t="e">
        <f>+'Bieu giao von DT'!AN44+'Bieu giao von DT'!AN53+'Bieu giao von DT'!AN62+'Bieu giao von DT'!AN74+'Bieu giao von DT'!AN86+'Bieu giao von DT'!AN95</f>
        <v>#REF!</v>
      </c>
      <c r="AD13" s="504" t="e">
        <f>+'Bieu giao von DT'!AO44+'Bieu giao von DT'!AO53+'Bieu giao von DT'!AO62+'Bieu giao von DT'!AO74+'Bieu giao von DT'!AO86+'Bieu giao von DT'!AO95</f>
        <v>#REF!</v>
      </c>
      <c r="AE13" s="504" t="e">
        <f>+'Bieu giao von DT'!AQ44+'Bieu giao von DT'!AQ53+'Bieu giao von DT'!AQ62+'Bieu giao von DT'!AQ74+'Bieu giao von DT'!AQ86+'Bieu giao von DT'!AQ95</f>
        <v>#REF!</v>
      </c>
      <c r="AF13" s="504" t="e">
        <f>+'Bieu giao von DT'!AR44+'Bieu giao von DT'!AR53+'Bieu giao von DT'!AR62+'Bieu giao von DT'!AR74+'Bieu giao von DT'!AR86+'Bieu giao von DT'!AR95</f>
        <v>#REF!</v>
      </c>
      <c r="AG13" s="504" t="e">
        <f>+'Bieu giao von DT'!AS44+'Bieu giao von DT'!AS53+'Bieu giao von DT'!AS62+'Bieu giao von DT'!AS74+'Bieu giao von DT'!AS86+'Bieu giao von DT'!AS95</f>
        <v>#REF!</v>
      </c>
      <c r="AH13" s="504" t="e">
        <f>+'Bieu giao von DT'!AU44+'Bieu giao von DT'!AU53+'Bieu giao von DT'!AU62+'Bieu giao von DT'!AU74+'Bieu giao von DT'!AU86+'Bieu giao von DT'!AU95</f>
        <v>#REF!</v>
      </c>
      <c r="AI13" s="504" t="e">
        <f>+'Bieu giao von DT'!AV44+'Bieu giao von DT'!AV53+'Bieu giao von DT'!AV62+'Bieu giao von DT'!AV74+'Bieu giao von DT'!AV86+'Bieu giao von DT'!AV95</f>
        <v>#REF!</v>
      </c>
      <c r="AJ13" s="504" t="e">
        <f>+'Bieu giao von DT'!AW44+'Bieu giao von DT'!AW53+'Bieu giao von DT'!AW62+'Bieu giao von DT'!AW74+'Bieu giao von DT'!AW86+'Bieu giao von DT'!AW95</f>
        <v>#REF!</v>
      </c>
      <c r="AK13" s="504" t="e">
        <f>+'Bieu giao von DT'!#REF!+'Bieu giao von DT'!#REF!+'Bieu giao von DT'!#REF!+'Bieu giao von DT'!#REF!+'Bieu giao von DT'!#REF!+'Bieu giao von DT'!#REF!</f>
        <v>#REF!</v>
      </c>
      <c r="AL13" s="504">
        <f>+'Bieu giao von DT'!AY44+'Bieu giao von DT'!AY53+'Bieu giao von DT'!AY62+'Bieu giao von DT'!AY74+'Bieu giao von DT'!AY86+'Bieu giao von DT'!AY95</f>
        <v>2</v>
      </c>
      <c r="AM13" s="504">
        <f>+'Bieu giao von DT'!AZ44+'Bieu giao von DT'!AZ53+'Bieu giao von DT'!AZ62+'Bieu giao von DT'!AZ74+'Bieu giao von DT'!AZ86+'Bieu giao von DT'!AZ95</f>
        <v>10833</v>
      </c>
      <c r="AN13" s="504">
        <f>+'Bieu giao von DT'!BA44+'Bieu giao von DT'!BA53+'Bieu giao von DT'!BA62+'Bieu giao von DT'!BA74+'Bieu giao von DT'!BA86+'Bieu giao von DT'!BA95</f>
        <v>10833</v>
      </c>
      <c r="AO13" s="504">
        <f>+'Bieu giao von DT'!BB44+'Bieu giao von DT'!BB53+'Bieu giao von DT'!BB62+'Bieu giao von DT'!BB74+'Bieu giao von DT'!BB86+'Bieu giao von DT'!BB95</f>
        <v>0</v>
      </c>
      <c r="AP13" s="504">
        <f>+'Bieu giao von DT'!BC44+'Bieu giao von DT'!BC53+'Bieu giao von DT'!BC62+'Bieu giao von DT'!BC74+'Bieu giao von DT'!BC86+'Bieu giao von DT'!BC95</f>
        <v>0</v>
      </c>
      <c r="AQ13" s="504">
        <f>+'Bieu giao von DT'!BD44+'Bieu giao von DT'!BD53+'Bieu giao von DT'!BD62+'Bieu giao von DT'!BD74+'Bieu giao von DT'!BD86+'Bieu giao von DT'!BD95</f>
        <v>10833</v>
      </c>
      <c r="AV13" s="500" t="e">
        <f>+AN13+M13-H13</f>
        <v>#REF!</v>
      </c>
    </row>
    <row r="14" spans="1:48" s="502" customFormat="1">
      <c r="B14" s="503" t="s">
        <v>68</v>
      </c>
      <c r="C14" s="504">
        <f>+'Bieu giao von DT'!C45+'Bieu giao von DT'!C54+'Bieu giao von DT'!C63+'Bieu giao von DT'!C75+'Bieu giao von DT'!C87+'Bieu giao von DT'!C96</f>
        <v>61</v>
      </c>
      <c r="D14" s="504">
        <f>+'Bieu giao von DT'!D45+'Bieu giao von DT'!D54+'Bieu giao von DT'!D63+'Bieu giao von DT'!D75+'Bieu giao von DT'!D87+'Bieu giao von DT'!D96</f>
        <v>107726.5</v>
      </c>
      <c r="E14" s="504">
        <f>+'Bieu giao von DT'!E45+'Bieu giao von DT'!E54+'Bieu giao von DT'!E63+'Bieu giao von DT'!E75+'Bieu giao von DT'!E87+'Bieu giao von DT'!E96</f>
        <v>105716.5</v>
      </c>
      <c r="F14" s="504">
        <f>+'Bieu giao von DT'!F45+'Bieu giao von DT'!F54+'Bieu giao von DT'!F63+'Bieu giao von DT'!F75+'Bieu giao von DT'!F87+'Bieu giao von DT'!F96</f>
        <v>0</v>
      </c>
      <c r="G14" s="504">
        <f>+'Bieu giao von DT'!H45+'Bieu giao von DT'!H54+'Bieu giao von DT'!H63+'Bieu giao von DT'!H75+'Bieu giao von DT'!H87+'Bieu giao von DT'!H96</f>
        <v>0</v>
      </c>
      <c r="H14" s="504">
        <f>+'Bieu giao von DT'!J45+'Bieu giao von DT'!J54+'Bieu giao von DT'!J63+'Bieu giao von DT'!J75+'Bieu giao von DT'!J87+'Bieu giao von DT'!J96</f>
        <v>105716.5</v>
      </c>
      <c r="I14" s="504">
        <f>+'Bieu giao von DT'!K45+'Bieu giao von DT'!K54+'Bieu giao von DT'!K63+'Bieu giao von DT'!K75+'Bieu giao von DT'!K87+'Bieu giao von DT'!K96</f>
        <v>105716.5</v>
      </c>
      <c r="J14" s="504">
        <f>+'Bieu giao von DT'!L45+'Bieu giao von DT'!L54+'Bieu giao von DT'!L63+'Bieu giao von DT'!L75+'Bieu giao von DT'!L87+'Bieu giao von DT'!L96</f>
        <v>0</v>
      </c>
      <c r="K14" s="504">
        <f>+'Bieu giao von DT'!R45+'Bieu giao von DT'!R54+'Bieu giao von DT'!R63+'Bieu giao von DT'!R75+'Bieu giao von DT'!R87+'Bieu giao von DT'!R96</f>
        <v>44</v>
      </c>
      <c r="L14" s="504" t="e">
        <f>+'Bieu giao von DT'!S45+'Bieu giao von DT'!S54+'Bieu giao von DT'!S63+'Bieu giao von DT'!S75+'Bieu giao von DT'!S87+'Bieu giao von DT'!S96</f>
        <v>#REF!</v>
      </c>
      <c r="M14" s="504" t="e">
        <f>+'Bieu giao von DT'!T45+'Bieu giao von DT'!T54+'Bieu giao von DT'!T63+'Bieu giao von DT'!T75+'Bieu giao von DT'!T87+'Bieu giao von DT'!T96</f>
        <v>#REF!</v>
      </c>
      <c r="N14" s="504" t="e">
        <f>+'Bieu giao von DT'!U45+'Bieu giao von DT'!U54+'Bieu giao von DT'!U63+'Bieu giao von DT'!U75+'Bieu giao von DT'!U87+'Bieu giao von DT'!U96</f>
        <v>#REF!</v>
      </c>
      <c r="O14" s="504" t="e">
        <f>+'Bieu giao von DT'!W45+'Bieu giao von DT'!W54+'Bieu giao von DT'!W63+'Bieu giao von DT'!W75+'Bieu giao von DT'!W87+'Bieu giao von DT'!W96</f>
        <v>#REF!</v>
      </c>
      <c r="P14" s="504" t="e">
        <f>+'Bieu giao von DT'!X45+'Bieu giao von DT'!X54+'Bieu giao von DT'!X63+'Bieu giao von DT'!X75+'Bieu giao von DT'!X87+'Bieu giao von DT'!X96</f>
        <v>#REF!</v>
      </c>
      <c r="Q14" s="504" t="e">
        <f>+'Bieu giao von DT'!AB45+'Bieu giao von DT'!AB54+'Bieu giao von DT'!AB63+'Bieu giao von DT'!AB75+'Bieu giao von DT'!AB87+'Bieu giao von DT'!AB96</f>
        <v>#REF!</v>
      </c>
      <c r="R14" s="504" t="e">
        <f>+'Bieu giao von DT'!AC45+'Bieu giao von DT'!AC54+'Bieu giao von DT'!AC63+'Bieu giao von DT'!AC75+'Bieu giao von DT'!AC87+'Bieu giao von DT'!AC96</f>
        <v>#REF!</v>
      </c>
      <c r="S14" s="504" t="e">
        <f>+'Bieu giao von DT'!AD45+'Bieu giao von DT'!AD54+'Bieu giao von DT'!AD63+'Bieu giao von DT'!AD75+'Bieu giao von DT'!AD87+'Bieu giao von DT'!AD96</f>
        <v>#REF!</v>
      </c>
      <c r="T14" s="504">
        <f>+'Bieu giao von DT'!AF45+'Bieu giao von DT'!AF54+'Bieu giao von DT'!AF63+'Bieu giao von DT'!AF75+'Bieu giao von DT'!AF87+'Bieu giao von DT'!AF96</f>
        <v>0</v>
      </c>
      <c r="U14" s="504" t="e">
        <f>+'Bieu giao von DT'!AG45+'Bieu giao von DT'!AG54+'Bieu giao von DT'!AG63+'Bieu giao von DT'!AG75+'Bieu giao von DT'!AG87+'Bieu giao von DT'!AG96</f>
        <v>#REF!</v>
      </c>
      <c r="V14" s="504" t="e">
        <f>+'Bieu giao von DT'!AH45+'Bieu giao von DT'!AH54+'Bieu giao von DT'!AH63+'Bieu giao von DT'!AH75+'Bieu giao von DT'!AH87+'Bieu giao von DT'!AH96</f>
        <v>#REF!</v>
      </c>
      <c r="W14" s="504" t="e">
        <f>+'Bieu giao von DT'!AI45+'Bieu giao von DT'!AI54+'Bieu giao von DT'!AI63+'Bieu giao von DT'!AI75+'Bieu giao von DT'!AI87+'Bieu giao von DT'!AI96</f>
        <v>#REF!</v>
      </c>
      <c r="X14" s="504" t="e">
        <f>+'Bieu giao von DT'!AJ45+'Bieu giao von DT'!AJ54+'Bieu giao von DT'!AJ63+'Bieu giao von DT'!AJ75+'Bieu giao von DT'!AJ87+'Bieu giao von DT'!AJ96</f>
        <v>#REF!</v>
      </c>
      <c r="Y14" s="504" t="e">
        <f>+'Bieu giao von DT'!AK45+'Bieu giao von DT'!AK54+'Bieu giao von DT'!AK63+'Bieu giao von DT'!AK75+'Bieu giao von DT'!AK87+'Bieu giao von DT'!AK96</f>
        <v>#REF!</v>
      </c>
      <c r="Z14" s="504" t="e">
        <f>+'Bieu giao von DT'!AL45+'Bieu giao von DT'!AL54+'Bieu giao von DT'!AL63+'Bieu giao von DT'!AL75+'Bieu giao von DT'!AL87+'Bieu giao von DT'!AL96</f>
        <v>#REF!</v>
      </c>
      <c r="AA14" s="504" t="e">
        <f>+'Bieu giao von DT'!#REF!+'Bieu giao von DT'!#REF!+'Bieu giao von DT'!#REF!+'Bieu giao von DT'!#REF!+'Bieu giao von DT'!#REF!+'Bieu giao von DT'!#REF!</f>
        <v>#REF!</v>
      </c>
      <c r="AB14" s="504" t="e">
        <f>+'Bieu giao von DT'!AM45+'Bieu giao von DT'!AM54+'Bieu giao von DT'!AM63+'Bieu giao von DT'!AM75+'Bieu giao von DT'!AM87+'Bieu giao von DT'!AM96</f>
        <v>#REF!</v>
      </c>
      <c r="AC14" s="504" t="e">
        <f>+'Bieu giao von DT'!AN45+'Bieu giao von DT'!AN54+'Bieu giao von DT'!AN63+'Bieu giao von DT'!AN75+'Bieu giao von DT'!AN87+'Bieu giao von DT'!AN96</f>
        <v>#REF!</v>
      </c>
      <c r="AD14" s="504" t="e">
        <f>+'Bieu giao von DT'!AO45+'Bieu giao von DT'!AO54+'Bieu giao von DT'!AO63+'Bieu giao von DT'!AO75+'Bieu giao von DT'!AO87+'Bieu giao von DT'!AO96</f>
        <v>#REF!</v>
      </c>
      <c r="AE14" s="504">
        <f>+'Bieu giao von DT'!AQ45+'Bieu giao von DT'!AQ54+'Bieu giao von DT'!AQ63+'Bieu giao von DT'!AQ75+'Bieu giao von DT'!AQ87+'Bieu giao von DT'!AQ96</f>
        <v>0</v>
      </c>
      <c r="AF14" s="504" t="e">
        <f>+'Bieu giao von DT'!AR45+'Bieu giao von DT'!AR54+'Bieu giao von DT'!AR63+'Bieu giao von DT'!AR75+'Bieu giao von DT'!AR87+'Bieu giao von DT'!AR96</f>
        <v>#REF!</v>
      </c>
      <c r="AG14" s="504" t="e">
        <f>+'Bieu giao von DT'!AS45+'Bieu giao von DT'!AS54+'Bieu giao von DT'!AS63+'Bieu giao von DT'!AS75+'Bieu giao von DT'!AS87+'Bieu giao von DT'!AS96</f>
        <v>#REF!</v>
      </c>
      <c r="AH14" s="504" t="e">
        <f>+'Bieu giao von DT'!AU45+'Bieu giao von DT'!AU54+'Bieu giao von DT'!AU63+'Bieu giao von DT'!AU75+'Bieu giao von DT'!AU87+'Bieu giao von DT'!AU96</f>
        <v>#REF!</v>
      </c>
      <c r="AI14" s="504" t="e">
        <f>+'Bieu giao von DT'!AV45+'Bieu giao von DT'!AV54+'Bieu giao von DT'!AV63+'Bieu giao von DT'!AV75+'Bieu giao von DT'!AV87+'Bieu giao von DT'!AV96</f>
        <v>#REF!</v>
      </c>
      <c r="AJ14" s="504" t="e">
        <f>+'Bieu giao von DT'!AW45+'Bieu giao von DT'!AW54+'Bieu giao von DT'!AW63+'Bieu giao von DT'!AW75+'Bieu giao von DT'!AW87+'Bieu giao von DT'!AW96</f>
        <v>#REF!</v>
      </c>
      <c r="AK14" s="504" t="e">
        <f>+'Bieu giao von DT'!#REF!+'Bieu giao von DT'!#REF!+'Bieu giao von DT'!#REF!+'Bieu giao von DT'!#REF!+'Bieu giao von DT'!#REF!+'Bieu giao von DT'!#REF!</f>
        <v>#REF!</v>
      </c>
      <c r="AL14" s="504">
        <f>+'Bieu giao von DT'!AY45+'Bieu giao von DT'!AY54+'Bieu giao von DT'!AY63+'Bieu giao von DT'!AY75+'Bieu giao von DT'!AY87+'Bieu giao von DT'!AY96</f>
        <v>17</v>
      </c>
      <c r="AM14" s="504">
        <f>+'Bieu giao von DT'!AZ45+'Bieu giao von DT'!AZ54+'Bieu giao von DT'!AZ63+'Bieu giao von DT'!AZ75+'Bieu giao von DT'!AZ87+'Bieu giao von DT'!AZ96</f>
        <v>22573</v>
      </c>
      <c r="AN14" s="504">
        <f>+'Bieu giao von DT'!BA45+'Bieu giao von DT'!BA54+'Bieu giao von DT'!BA63+'Bieu giao von DT'!BA75+'Bieu giao von DT'!BA87+'Bieu giao von DT'!BA96</f>
        <v>22468</v>
      </c>
      <c r="AO14" s="504">
        <f>+'Bieu giao von DT'!BB45+'Bieu giao von DT'!BB54+'Bieu giao von DT'!BB63+'Bieu giao von DT'!BB75+'Bieu giao von DT'!BB87+'Bieu giao von DT'!BB96</f>
        <v>0</v>
      </c>
      <c r="AP14" s="504">
        <f>+'Bieu giao von DT'!BC45+'Bieu giao von DT'!BC54+'Bieu giao von DT'!BC63+'Bieu giao von DT'!BC75+'Bieu giao von DT'!BC87+'Bieu giao von DT'!BC96</f>
        <v>0</v>
      </c>
      <c r="AQ14" s="504" t="e">
        <f>+'Bieu giao von DT'!BD45+'Bieu giao von DT'!BD54+'Bieu giao von DT'!BD63+'Bieu giao von DT'!BD75+'Bieu giao von DT'!BD87+'Bieu giao von DT'!BD96</f>
        <v>#REF!</v>
      </c>
      <c r="AV14" s="504" t="e">
        <f t="shared" si="1"/>
        <v>#REF!</v>
      </c>
    </row>
    <row r="15" spans="1:48" s="502" customFormat="1">
      <c r="B15" s="503" t="s">
        <v>77</v>
      </c>
      <c r="C15" s="504">
        <f>+'Bieu giao von DT'!C46+'Bieu giao von DT'!C55+'Bieu giao von DT'!C64+'Bieu giao von DT'!C76+'Bieu giao von DT'!C88+'Bieu giao von DT'!C97</f>
        <v>39</v>
      </c>
      <c r="D15" s="504">
        <f>+'Bieu giao von DT'!D46+'Bieu giao von DT'!D55+'Bieu giao von DT'!D64+'Bieu giao von DT'!D76+'Bieu giao von DT'!D88+'Bieu giao von DT'!D97</f>
        <v>49291.5</v>
      </c>
      <c r="E15" s="504">
        <f>+'Bieu giao von DT'!E46+'Bieu giao von DT'!E55+'Bieu giao von DT'!E64+'Bieu giao von DT'!E76+'Bieu giao von DT'!E88+'Bieu giao von DT'!E97</f>
        <v>45807.5</v>
      </c>
      <c r="F15" s="504">
        <f>+'Bieu giao von DT'!F46+'Bieu giao von DT'!F55+'Bieu giao von DT'!F64+'Bieu giao von DT'!F76+'Bieu giao von DT'!F88+'Bieu giao von DT'!F97</f>
        <v>0</v>
      </c>
      <c r="G15" s="504">
        <f>+'Bieu giao von DT'!H46+'Bieu giao von DT'!H55+'Bieu giao von DT'!H64+'Bieu giao von DT'!H76+'Bieu giao von DT'!H88+'Bieu giao von DT'!H97</f>
        <v>0</v>
      </c>
      <c r="H15" s="504">
        <f>+'Bieu giao von DT'!J46+'Bieu giao von DT'!J55+'Bieu giao von DT'!J64+'Bieu giao von DT'!J76+'Bieu giao von DT'!J88+'Bieu giao von DT'!J97</f>
        <v>45807.5</v>
      </c>
      <c r="I15" s="504">
        <f>+'Bieu giao von DT'!K46+'Bieu giao von DT'!K55+'Bieu giao von DT'!K64+'Bieu giao von DT'!K76+'Bieu giao von DT'!K88+'Bieu giao von DT'!K97</f>
        <v>45807.5</v>
      </c>
      <c r="J15" s="504">
        <f>+'Bieu giao von DT'!L46+'Bieu giao von DT'!L55+'Bieu giao von DT'!L64+'Bieu giao von DT'!L76+'Bieu giao von DT'!L88+'Bieu giao von DT'!L97</f>
        <v>0</v>
      </c>
      <c r="K15" s="504">
        <f>+'Bieu giao von DT'!R46+'Bieu giao von DT'!R55+'Bieu giao von DT'!R64+'Bieu giao von DT'!R76+'Bieu giao von DT'!R88+'Bieu giao von DT'!R97</f>
        <v>24</v>
      </c>
      <c r="L15" s="504" t="e">
        <f>+'Bieu giao von DT'!S46+'Bieu giao von DT'!S55+'Bieu giao von DT'!S64+'Bieu giao von DT'!S76+'Bieu giao von DT'!S88+'Bieu giao von DT'!S97</f>
        <v>#REF!</v>
      </c>
      <c r="M15" s="504" t="e">
        <f>+'Bieu giao von DT'!T46+'Bieu giao von DT'!T55+'Bieu giao von DT'!T64+'Bieu giao von DT'!T76+'Bieu giao von DT'!T88+'Bieu giao von DT'!T97</f>
        <v>#REF!</v>
      </c>
      <c r="N15" s="504" t="e">
        <f>+'Bieu giao von DT'!U46+'Bieu giao von DT'!U55+'Bieu giao von DT'!U64+'Bieu giao von DT'!U76+'Bieu giao von DT'!U88+'Bieu giao von DT'!U97</f>
        <v>#REF!</v>
      </c>
      <c r="O15" s="504" t="e">
        <f>+'Bieu giao von DT'!W46+'Bieu giao von DT'!W55+'Bieu giao von DT'!W64+'Bieu giao von DT'!W76+'Bieu giao von DT'!W88+'Bieu giao von DT'!W97</f>
        <v>#REF!</v>
      </c>
      <c r="P15" s="504" t="e">
        <f>+'Bieu giao von DT'!X46+'Bieu giao von DT'!X55+'Bieu giao von DT'!X64+'Bieu giao von DT'!X76+'Bieu giao von DT'!X88+'Bieu giao von DT'!X97</f>
        <v>#REF!</v>
      </c>
      <c r="Q15" s="504" t="e">
        <f>+'Bieu giao von DT'!AB46+'Bieu giao von DT'!AB55+'Bieu giao von DT'!AB64+'Bieu giao von DT'!AB76+'Bieu giao von DT'!AB88+'Bieu giao von DT'!AB97</f>
        <v>#REF!</v>
      </c>
      <c r="R15" s="504" t="e">
        <f>+'Bieu giao von DT'!AC46+'Bieu giao von DT'!AC55+'Bieu giao von DT'!AC64+'Bieu giao von DT'!AC76+'Bieu giao von DT'!AC88+'Bieu giao von DT'!AC97</f>
        <v>#REF!</v>
      </c>
      <c r="S15" s="504" t="e">
        <f>+'Bieu giao von DT'!AD46+'Bieu giao von DT'!AD55+'Bieu giao von DT'!AD64+'Bieu giao von DT'!AD76+'Bieu giao von DT'!AD88+'Bieu giao von DT'!AD97</f>
        <v>#REF!</v>
      </c>
      <c r="T15" s="504">
        <f>+'Bieu giao von DT'!AF46+'Bieu giao von DT'!AF55+'Bieu giao von DT'!AF64+'Bieu giao von DT'!AF76+'Bieu giao von DT'!AF88+'Bieu giao von DT'!AF97</f>
        <v>0</v>
      </c>
      <c r="U15" s="504" t="e">
        <f>+'Bieu giao von DT'!AG46+'Bieu giao von DT'!AG55+'Bieu giao von DT'!AG64+'Bieu giao von DT'!AG76+'Bieu giao von DT'!AG88+'Bieu giao von DT'!AG97</f>
        <v>#REF!</v>
      </c>
      <c r="V15" s="504" t="e">
        <f>+'Bieu giao von DT'!AH46+'Bieu giao von DT'!AH55+'Bieu giao von DT'!AH64+'Bieu giao von DT'!AH76+'Bieu giao von DT'!AH88+'Bieu giao von DT'!AH97</f>
        <v>#REF!</v>
      </c>
      <c r="W15" s="504" t="e">
        <f>+'Bieu giao von DT'!AI46+'Bieu giao von DT'!AI55+'Bieu giao von DT'!AI64+'Bieu giao von DT'!AI76+'Bieu giao von DT'!AI88+'Bieu giao von DT'!AI97</f>
        <v>#REF!</v>
      </c>
      <c r="X15" s="504" t="e">
        <f>+'Bieu giao von DT'!AJ46+'Bieu giao von DT'!AJ55+'Bieu giao von DT'!AJ64+'Bieu giao von DT'!AJ76+'Bieu giao von DT'!AJ88+'Bieu giao von DT'!AJ97</f>
        <v>#REF!</v>
      </c>
      <c r="Y15" s="504" t="e">
        <f>+'Bieu giao von DT'!AK46+'Bieu giao von DT'!AK55+'Bieu giao von DT'!AK64+'Bieu giao von DT'!AK76+'Bieu giao von DT'!AK88+'Bieu giao von DT'!AK97</f>
        <v>#REF!</v>
      </c>
      <c r="Z15" s="504" t="e">
        <f>+'Bieu giao von DT'!AL46+'Bieu giao von DT'!AL55+'Bieu giao von DT'!AL64+'Bieu giao von DT'!AL76+'Bieu giao von DT'!AL88+'Bieu giao von DT'!AL97</f>
        <v>#REF!</v>
      </c>
      <c r="AA15" s="504" t="e">
        <f>+'Bieu giao von DT'!#REF!+'Bieu giao von DT'!#REF!+'Bieu giao von DT'!#REF!+'Bieu giao von DT'!#REF!+'Bieu giao von DT'!#REF!+'Bieu giao von DT'!#REF!</f>
        <v>#REF!</v>
      </c>
      <c r="AB15" s="504" t="e">
        <f>+'Bieu giao von DT'!AM46+'Bieu giao von DT'!AM55+'Bieu giao von DT'!AM64+'Bieu giao von DT'!AM76+'Bieu giao von DT'!AM88+'Bieu giao von DT'!AM97</f>
        <v>#REF!</v>
      </c>
      <c r="AC15" s="504" t="e">
        <f>+'Bieu giao von DT'!AN46+'Bieu giao von DT'!AN55+'Bieu giao von DT'!AN64+'Bieu giao von DT'!AN76+'Bieu giao von DT'!AN88+'Bieu giao von DT'!AN97</f>
        <v>#REF!</v>
      </c>
      <c r="AD15" s="504" t="e">
        <f>+'Bieu giao von DT'!AO46+'Bieu giao von DT'!AO55+'Bieu giao von DT'!AO64+'Bieu giao von DT'!AO76+'Bieu giao von DT'!AO88+'Bieu giao von DT'!AO97</f>
        <v>#REF!</v>
      </c>
      <c r="AE15" s="504">
        <f>+'Bieu giao von DT'!AQ46+'Bieu giao von DT'!AQ55+'Bieu giao von DT'!AQ64+'Bieu giao von DT'!AQ76+'Bieu giao von DT'!AQ88+'Bieu giao von DT'!AQ97</f>
        <v>0</v>
      </c>
      <c r="AF15" s="504" t="e">
        <f>+'Bieu giao von DT'!AR46+'Bieu giao von DT'!AR55+'Bieu giao von DT'!AR64+'Bieu giao von DT'!AR76+'Bieu giao von DT'!AR88+'Bieu giao von DT'!AR97</f>
        <v>#REF!</v>
      </c>
      <c r="AG15" s="504" t="e">
        <f>+'Bieu giao von DT'!AS46+'Bieu giao von DT'!AS55+'Bieu giao von DT'!AS64+'Bieu giao von DT'!AS76+'Bieu giao von DT'!AS88+'Bieu giao von DT'!AS97</f>
        <v>#REF!</v>
      </c>
      <c r="AH15" s="504" t="e">
        <f>+'Bieu giao von DT'!AU46+'Bieu giao von DT'!AU55+'Bieu giao von DT'!AU64+'Bieu giao von DT'!AU76+'Bieu giao von DT'!AU88+'Bieu giao von DT'!AU97</f>
        <v>#REF!</v>
      </c>
      <c r="AI15" s="504" t="e">
        <f>+'Bieu giao von DT'!AV46+'Bieu giao von DT'!AV55+'Bieu giao von DT'!AV64+'Bieu giao von DT'!AV76+'Bieu giao von DT'!AV88+'Bieu giao von DT'!AV97</f>
        <v>#REF!</v>
      </c>
      <c r="AJ15" s="504" t="e">
        <f>+'Bieu giao von DT'!AW46+'Bieu giao von DT'!AW55+'Bieu giao von DT'!AW64+'Bieu giao von DT'!AW76+'Bieu giao von DT'!AW88+'Bieu giao von DT'!AW97</f>
        <v>#REF!</v>
      </c>
      <c r="AK15" s="504" t="e">
        <f>+'Bieu giao von DT'!#REF!+'Bieu giao von DT'!#REF!+'Bieu giao von DT'!#REF!+'Bieu giao von DT'!#REF!+'Bieu giao von DT'!#REF!+'Bieu giao von DT'!#REF!</f>
        <v>#REF!</v>
      </c>
      <c r="AL15" s="504">
        <f>+'Bieu giao von DT'!AY46+'Bieu giao von DT'!AY55+'Bieu giao von DT'!AY64+'Bieu giao von DT'!AY76+'Bieu giao von DT'!AY88+'Bieu giao von DT'!AY97</f>
        <v>15</v>
      </c>
      <c r="AM15" s="504">
        <f>+'Bieu giao von DT'!AZ46+'Bieu giao von DT'!AZ55+'Bieu giao von DT'!AZ64+'Bieu giao von DT'!AZ76+'Bieu giao von DT'!AZ88+'Bieu giao von DT'!AZ97</f>
        <v>11090.5</v>
      </c>
      <c r="AN15" s="504">
        <f>+'Bieu giao von DT'!BA46+'Bieu giao von DT'!BA55+'Bieu giao von DT'!BA64+'Bieu giao von DT'!BA76+'Bieu giao von DT'!BA88+'Bieu giao von DT'!BA97</f>
        <v>11090.5</v>
      </c>
      <c r="AO15" s="504">
        <f>+'Bieu giao von DT'!BB46+'Bieu giao von DT'!BB55+'Bieu giao von DT'!BB64+'Bieu giao von DT'!BB76+'Bieu giao von DT'!BB88+'Bieu giao von DT'!BB97</f>
        <v>0</v>
      </c>
      <c r="AP15" s="504">
        <f>+'Bieu giao von DT'!BC46+'Bieu giao von DT'!BC55+'Bieu giao von DT'!BC64+'Bieu giao von DT'!BC76+'Bieu giao von DT'!BC88+'Bieu giao von DT'!BC97</f>
        <v>0</v>
      </c>
      <c r="AQ15" s="504">
        <f>+'Bieu giao von DT'!BD46+'Bieu giao von DT'!BD55+'Bieu giao von DT'!BD64+'Bieu giao von DT'!BD76+'Bieu giao von DT'!BD88+'Bieu giao von DT'!BD97</f>
        <v>11090.5</v>
      </c>
      <c r="AV15" s="504" t="e">
        <f t="shared" si="1"/>
        <v>#REF!</v>
      </c>
    </row>
    <row r="16" spans="1:48" s="502" customFormat="1">
      <c r="B16" s="503" t="s">
        <v>152</v>
      </c>
      <c r="C16" s="504">
        <f>+'Bieu giao von DT'!C47+'Bieu giao von DT'!C56+'Bieu giao von DT'!C65+'Bieu giao von DT'!C77+'Bieu giao von DT'!C89+'Bieu giao von DT'!C98+'Bieu giao von DT'!C107</f>
        <v>50</v>
      </c>
      <c r="D16" s="504">
        <f>+'Bieu giao von DT'!D47+'Bieu giao von DT'!D56+'Bieu giao von DT'!D65+'Bieu giao von DT'!D77+'Bieu giao von DT'!D89+'Bieu giao von DT'!D98+'Bieu giao von DT'!D107</f>
        <v>202377.5</v>
      </c>
      <c r="E16" s="504">
        <f>+'Bieu giao von DT'!E47+'Bieu giao von DT'!E56+'Bieu giao von DT'!E65+'Bieu giao von DT'!E77+'Bieu giao von DT'!E89+'Bieu giao von DT'!E98+'Bieu giao von DT'!E107</f>
        <v>201429.5</v>
      </c>
      <c r="F16" s="504">
        <f>+'Bieu giao von DT'!F47+'Bieu giao von DT'!F56+'Bieu giao von DT'!F65+'Bieu giao von DT'!F77+'Bieu giao von DT'!F89+'Bieu giao von DT'!F98+'Bieu giao von DT'!F107</f>
        <v>0</v>
      </c>
      <c r="G16" s="504">
        <f>+'Bieu giao von DT'!H47+'Bieu giao von DT'!H56+'Bieu giao von DT'!H65+'Bieu giao von DT'!H77+'Bieu giao von DT'!H89+'Bieu giao von DT'!H98+'Bieu giao von DT'!H107</f>
        <v>0</v>
      </c>
      <c r="H16" s="504">
        <f>+'Bieu giao von DT'!J47+'Bieu giao von DT'!J56+'Bieu giao von DT'!J65+'Bieu giao von DT'!J77+'Bieu giao von DT'!J89+'Bieu giao von DT'!J98+'Bieu giao von DT'!J107</f>
        <v>201429.5</v>
      </c>
      <c r="I16" s="504">
        <f>+'Bieu giao von DT'!K47+'Bieu giao von DT'!K56+'Bieu giao von DT'!K65+'Bieu giao von DT'!K77+'Bieu giao von DT'!K89+'Bieu giao von DT'!K98+'Bieu giao von DT'!K107</f>
        <v>201429.5</v>
      </c>
      <c r="J16" s="504">
        <f>+'Bieu giao von DT'!L47+'Bieu giao von DT'!L56+'Bieu giao von DT'!L65+'Bieu giao von DT'!L77+'Bieu giao von DT'!L89+'Bieu giao von DT'!L98+'Bieu giao von DT'!L107</f>
        <v>0</v>
      </c>
      <c r="K16" s="504">
        <f>+'Bieu giao von DT'!R47+'Bieu giao von DT'!R56+'Bieu giao von DT'!R65+'Bieu giao von DT'!R77+'Bieu giao von DT'!R89+'Bieu giao von DT'!R98+'Bieu giao von DT'!R107</f>
        <v>31</v>
      </c>
      <c r="L16" s="504" t="e">
        <f>+'Bieu giao von DT'!S47+'Bieu giao von DT'!S56+'Bieu giao von DT'!S65+'Bieu giao von DT'!S77+'Bieu giao von DT'!S89+'Bieu giao von DT'!S98+'Bieu giao von DT'!S107</f>
        <v>#REF!</v>
      </c>
      <c r="M16" s="504" t="e">
        <f>+'Bieu giao von DT'!T47+'Bieu giao von DT'!T56+'Bieu giao von DT'!T65+'Bieu giao von DT'!T77+'Bieu giao von DT'!T89+'Bieu giao von DT'!T98+'Bieu giao von DT'!T107</f>
        <v>#REF!</v>
      </c>
      <c r="N16" s="504" t="e">
        <f>+'Bieu giao von DT'!U47+'Bieu giao von DT'!U56+'Bieu giao von DT'!U65+'Bieu giao von DT'!U77+'Bieu giao von DT'!U89+'Bieu giao von DT'!U98+'Bieu giao von DT'!U107</f>
        <v>#REF!</v>
      </c>
      <c r="O16" s="504" t="e">
        <f>+'Bieu giao von DT'!W47+'Bieu giao von DT'!W56+'Bieu giao von DT'!W65+'Bieu giao von DT'!W77+'Bieu giao von DT'!W89+'Bieu giao von DT'!W98+'Bieu giao von DT'!W107</f>
        <v>#REF!</v>
      </c>
      <c r="P16" s="504" t="e">
        <f>+'Bieu giao von DT'!X47+'Bieu giao von DT'!X56+'Bieu giao von DT'!X65+'Bieu giao von DT'!X77+'Bieu giao von DT'!X89+'Bieu giao von DT'!X98+'Bieu giao von DT'!X107</f>
        <v>#REF!</v>
      </c>
      <c r="Q16" s="504" t="e">
        <f>+'Bieu giao von DT'!AB47+'Bieu giao von DT'!AB56+'Bieu giao von DT'!AB65+'Bieu giao von DT'!AB77+'Bieu giao von DT'!AB89+'Bieu giao von DT'!AB98+'Bieu giao von DT'!AB107</f>
        <v>#REF!</v>
      </c>
      <c r="R16" s="504" t="e">
        <f>+'Bieu giao von DT'!AC47+'Bieu giao von DT'!AC56+'Bieu giao von DT'!AC65+'Bieu giao von DT'!AC77+'Bieu giao von DT'!AC89+'Bieu giao von DT'!AC98+'Bieu giao von DT'!AC107</f>
        <v>#REF!</v>
      </c>
      <c r="S16" s="504" t="e">
        <f>+'Bieu giao von DT'!AD47+'Bieu giao von DT'!AD56+'Bieu giao von DT'!AD65+'Bieu giao von DT'!AD77+'Bieu giao von DT'!AD89+'Bieu giao von DT'!AD98+'Bieu giao von DT'!AD107</f>
        <v>#REF!</v>
      </c>
      <c r="T16" s="504" t="e">
        <f>+'Bieu giao von DT'!AF47+'Bieu giao von DT'!AF56+'Bieu giao von DT'!AF65+'Bieu giao von DT'!AF77+'Bieu giao von DT'!AF89+'Bieu giao von DT'!AF98+'Bieu giao von DT'!AF107</f>
        <v>#REF!</v>
      </c>
      <c r="U16" s="504" t="e">
        <f>+'Bieu giao von DT'!AG47+'Bieu giao von DT'!AG56+'Bieu giao von DT'!AG65+'Bieu giao von DT'!AG77+'Bieu giao von DT'!AG89+'Bieu giao von DT'!AG98+'Bieu giao von DT'!AG107</f>
        <v>#REF!</v>
      </c>
      <c r="V16" s="504" t="e">
        <f>+'Bieu giao von DT'!AH47+'Bieu giao von DT'!AH56+'Bieu giao von DT'!AH65+'Bieu giao von DT'!AH77+'Bieu giao von DT'!AH89+'Bieu giao von DT'!AH98+'Bieu giao von DT'!AH107</f>
        <v>#REF!</v>
      </c>
      <c r="W16" s="504" t="e">
        <f>+'Bieu giao von DT'!AI47+'Bieu giao von DT'!AI56+'Bieu giao von DT'!AI65+'Bieu giao von DT'!AI77+'Bieu giao von DT'!AI89+'Bieu giao von DT'!AI98+'Bieu giao von DT'!AI107</f>
        <v>#REF!</v>
      </c>
      <c r="X16" s="504" t="e">
        <f>+'Bieu giao von DT'!AJ47+'Bieu giao von DT'!AJ56+'Bieu giao von DT'!AJ65+'Bieu giao von DT'!AJ77+'Bieu giao von DT'!AJ89+'Bieu giao von DT'!AJ98+'Bieu giao von DT'!AJ107</f>
        <v>#REF!</v>
      </c>
      <c r="Y16" s="504" t="e">
        <f>+'Bieu giao von DT'!AK47+'Bieu giao von DT'!AK56+'Bieu giao von DT'!AK65+'Bieu giao von DT'!AK77+'Bieu giao von DT'!AK89+'Bieu giao von DT'!AK98+'Bieu giao von DT'!AK107</f>
        <v>#REF!</v>
      </c>
      <c r="Z16" s="504" t="e">
        <f>+'Bieu giao von DT'!AL47+'Bieu giao von DT'!AL56+'Bieu giao von DT'!AL65+'Bieu giao von DT'!AL77+'Bieu giao von DT'!AL89+'Bieu giao von DT'!AL98+'Bieu giao von DT'!AL107</f>
        <v>#REF!</v>
      </c>
      <c r="AA16" s="504" t="e">
        <f>+'Bieu giao von DT'!#REF!+'Bieu giao von DT'!#REF!+'Bieu giao von DT'!#REF!+'Bieu giao von DT'!#REF!+'Bieu giao von DT'!#REF!+'Bieu giao von DT'!#REF!+'Bieu giao von DT'!#REF!</f>
        <v>#REF!</v>
      </c>
      <c r="AB16" s="504" t="e">
        <f>+'Bieu giao von DT'!AM47+'Bieu giao von DT'!AM56+'Bieu giao von DT'!AM65+'Bieu giao von DT'!AM77+'Bieu giao von DT'!AM89+'Bieu giao von DT'!AM98+'Bieu giao von DT'!AM107</f>
        <v>#REF!</v>
      </c>
      <c r="AC16" s="504" t="e">
        <f>+'Bieu giao von DT'!AN47+'Bieu giao von DT'!AN56+'Bieu giao von DT'!AN65+'Bieu giao von DT'!AN77+'Bieu giao von DT'!AN89+'Bieu giao von DT'!AN98+'Bieu giao von DT'!AN107</f>
        <v>#REF!</v>
      </c>
      <c r="AD16" s="504" t="e">
        <f>+'Bieu giao von DT'!AO47+'Bieu giao von DT'!AO56+'Bieu giao von DT'!AO65+'Bieu giao von DT'!AO77+'Bieu giao von DT'!AO89+'Bieu giao von DT'!AO98+'Bieu giao von DT'!AO107</f>
        <v>#REF!</v>
      </c>
      <c r="AE16" s="504" t="e">
        <f>+'Bieu giao von DT'!AQ47+'Bieu giao von DT'!AQ56+'Bieu giao von DT'!AQ65+'Bieu giao von DT'!AQ77+'Bieu giao von DT'!AQ89+'Bieu giao von DT'!AQ98+'Bieu giao von DT'!AQ107</f>
        <v>#REF!</v>
      </c>
      <c r="AF16" s="504" t="e">
        <f>+'Bieu giao von DT'!AR47+'Bieu giao von DT'!AR56+'Bieu giao von DT'!AR65+'Bieu giao von DT'!AR77+'Bieu giao von DT'!AR89+'Bieu giao von DT'!AR98+'Bieu giao von DT'!AR107</f>
        <v>#REF!</v>
      </c>
      <c r="AG16" s="504" t="e">
        <f>+'Bieu giao von DT'!AS47+'Bieu giao von DT'!AS56+'Bieu giao von DT'!AS65+'Bieu giao von DT'!AS77+'Bieu giao von DT'!AS89+'Bieu giao von DT'!AS98+'Bieu giao von DT'!AS107</f>
        <v>#REF!</v>
      </c>
      <c r="AH16" s="504" t="e">
        <f>+'Bieu giao von DT'!AU47+'Bieu giao von DT'!AU56+'Bieu giao von DT'!AU65+'Bieu giao von DT'!AU77+'Bieu giao von DT'!AU89+'Bieu giao von DT'!AU98+'Bieu giao von DT'!AU107</f>
        <v>#REF!</v>
      </c>
      <c r="AI16" s="504" t="e">
        <f>+'Bieu giao von DT'!AV47+'Bieu giao von DT'!AV56+'Bieu giao von DT'!AV65+'Bieu giao von DT'!AV77+'Bieu giao von DT'!AV89+'Bieu giao von DT'!AV98+'Bieu giao von DT'!AV107</f>
        <v>#REF!</v>
      </c>
      <c r="AJ16" s="504" t="e">
        <f>+'Bieu giao von DT'!AW47+'Bieu giao von DT'!AW56+'Bieu giao von DT'!AW65+'Bieu giao von DT'!AW77+'Bieu giao von DT'!AW89+'Bieu giao von DT'!AW98+'Bieu giao von DT'!AW107</f>
        <v>#REF!</v>
      </c>
      <c r="AK16" s="504" t="e">
        <f>+'Bieu giao von DT'!#REF!+'Bieu giao von DT'!#REF!+'Bieu giao von DT'!#REF!+'Bieu giao von DT'!#REF!+'Bieu giao von DT'!#REF!+'Bieu giao von DT'!#REF!+'Bieu giao von DT'!#REF!</f>
        <v>#REF!</v>
      </c>
      <c r="AL16" s="504">
        <f>+'Bieu giao von DT'!AY47+'Bieu giao von DT'!AY56+'Bieu giao von DT'!AY65+'Bieu giao von DT'!AY77+'Bieu giao von DT'!AY89+'Bieu giao von DT'!AY98+'Bieu giao von DT'!AY107</f>
        <v>19</v>
      </c>
      <c r="AM16" s="504">
        <f>+'Bieu giao von DT'!AZ47+'Bieu giao von DT'!AZ56+'Bieu giao von DT'!AZ65+'Bieu giao von DT'!AZ77+'Bieu giao von DT'!AZ89+'Bieu giao von DT'!AZ98+'Bieu giao von DT'!AZ107</f>
        <v>73535</v>
      </c>
      <c r="AN16" s="504">
        <f>+'Bieu giao von DT'!BA47+'Bieu giao von DT'!BA56+'Bieu giao von DT'!BA65+'Bieu giao von DT'!BA77+'Bieu giao von DT'!BA89+'Bieu giao von DT'!BA98+'Bieu giao von DT'!BA107</f>
        <v>73292</v>
      </c>
      <c r="AO16" s="504">
        <f>+'Bieu giao von DT'!BB47+'Bieu giao von DT'!BB56+'Bieu giao von DT'!BB65+'Bieu giao von DT'!BB77+'Bieu giao von DT'!BB89+'Bieu giao von DT'!BB98+'Bieu giao von DT'!BB107</f>
        <v>0</v>
      </c>
      <c r="AP16" s="504">
        <f>+'Bieu giao von DT'!BC47+'Bieu giao von DT'!BC56+'Bieu giao von DT'!BC65+'Bieu giao von DT'!BC77+'Bieu giao von DT'!BC89+'Bieu giao von DT'!BC98+'Bieu giao von DT'!BC107</f>
        <v>0</v>
      </c>
      <c r="AQ16" s="504" t="e">
        <f>+'Bieu giao von DT'!BD47+'Bieu giao von DT'!BD56+'Bieu giao von DT'!BD65+'Bieu giao von DT'!BD77+'Bieu giao von DT'!BD89+'Bieu giao von DT'!BD98+'Bieu giao von DT'!BD107</f>
        <v>#REF!</v>
      </c>
      <c r="AV16" s="504" t="e">
        <f t="shared" si="1"/>
        <v>#REF!</v>
      </c>
    </row>
    <row r="17" spans="2:48" s="502" customFormat="1">
      <c r="B17" s="503" t="s">
        <v>204</v>
      </c>
      <c r="C17" s="504">
        <f>+'Bieu giao von DT'!C48+'Bieu giao von DT'!C57+'Bieu giao von DT'!C66+'Bieu giao von DT'!C78+'Bieu giao von DT'!C90+'Bieu giao von DT'!C99</f>
        <v>44</v>
      </c>
      <c r="D17" s="504">
        <f>+'Bieu giao von DT'!D48+'Bieu giao von DT'!D57+'Bieu giao von DT'!D66+'Bieu giao von DT'!D78+'Bieu giao von DT'!D90+'Bieu giao von DT'!D99</f>
        <v>292070.5</v>
      </c>
      <c r="E17" s="504">
        <f>+'Bieu giao von DT'!E48+'Bieu giao von DT'!E57+'Bieu giao von DT'!E66+'Bieu giao von DT'!E78+'Bieu giao von DT'!E90+'Bieu giao von DT'!E99</f>
        <v>278893.5</v>
      </c>
      <c r="F17" s="504">
        <f>+'Bieu giao von DT'!F48+'Bieu giao von DT'!F57+'Bieu giao von DT'!F66+'Bieu giao von DT'!F78+'Bieu giao von DT'!F90+'Bieu giao von DT'!F99</f>
        <v>0</v>
      </c>
      <c r="G17" s="504">
        <f>+'Bieu giao von DT'!H48+'Bieu giao von DT'!H57+'Bieu giao von DT'!H66+'Bieu giao von DT'!H78+'Bieu giao von DT'!H90+'Bieu giao von DT'!H99</f>
        <v>0</v>
      </c>
      <c r="H17" s="504">
        <f>+'Bieu giao von DT'!J48+'Bieu giao von DT'!J57+'Bieu giao von DT'!J66+'Bieu giao von DT'!J78+'Bieu giao von DT'!J90+'Bieu giao von DT'!J99</f>
        <v>278893.5</v>
      </c>
      <c r="I17" s="504">
        <f>+'Bieu giao von DT'!K48+'Bieu giao von DT'!K57+'Bieu giao von DT'!K66+'Bieu giao von DT'!K78+'Bieu giao von DT'!K90+'Bieu giao von DT'!K99</f>
        <v>278893.5</v>
      </c>
      <c r="J17" s="504">
        <f>+'Bieu giao von DT'!L48+'Bieu giao von DT'!L57+'Bieu giao von DT'!L66+'Bieu giao von DT'!L78+'Bieu giao von DT'!L90+'Bieu giao von DT'!L99</f>
        <v>0</v>
      </c>
      <c r="K17" s="504">
        <f>+'Bieu giao von DT'!R48+'Bieu giao von DT'!R57+'Bieu giao von DT'!R66+'Bieu giao von DT'!R78+'Bieu giao von DT'!R90+'Bieu giao von DT'!R99</f>
        <v>27</v>
      </c>
      <c r="L17" s="504" t="e">
        <f>+'Bieu giao von DT'!S48+'Bieu giao von DT'!S57+'Bieu giao von DT'!S66+'Bieu giao von DT'!S78+'Bieu giao von DT'!S90+'Bieu giao von DT'!S99</f>
        <v>#REF!</v>
      </c>
      <c r="M17" s="504" t="e">
        <f>+'Bieu giao von DT'!T48+'Bieu giao von DT'!T57+'Bieu giao von DT'!T66+'Bieu giao von DT'!T78+'Bieu giao von DT'!T90+'Bieu giao von DT'!T99</f>
        <v>#REF!</v>
      </c>
      <c r="N17" s="504" t="e">
        <f>+'Bieu giao von DT'!U48+'Bieu giao von DT'!U57+'Bieu giao von DT'!U66+'Bieu giao von DT'!U78+'Bieu giao von DT'!U90+'Bieu giao von DT'!U99</f>
        <v>#REF!</v>
      </c>
      <c r="O17" s="504" t="e">
        <f>+'Bieu giao von DT'!W48+'Bieu giao von DT'!W57+'Bieu giao von DT'!W66+'Bieu giao von DT'!W78+'Bieu giao von DT'!W90+'Bieu giao von DT'!W99</f>
        <v>#REF!</v>
      </c>
      <c r="P17" s="504" t="e">
        <f>+'Bieu giao von DT'!X48+'Bieu giao von DT'!X57+'Bieu giao von DT'!X66+'Bieu giao von DT'!X78+'Bieu giao von DT'!X90+'Bieu giao von DT'!X99</f>
        <v>#REF!</v>
      </c>
      <c r="Q17" s="504" t="e">
        <f>+'Bieu giao von DT'!AB48+'Bieu giao von DT'!AB57+'Bieu giao von DT'!AB66+'Bieu giao von DT'!AB78+'Bieu giao von DT'!AB90+'Bieu giao von DT'!AB99</f>
        <v>#REF!</v>
      </c>
      <c r="R17" s="504" t="e">
        <f>+'Bieu giao von DT'!AC48+'Bieu giao von DT'!AC57+'Bieu giao von DT'!AC66+'Bieu giao von DT'!AC78+'Bieu giao von DT'!AC90+'Bieu giao von DT'!AC99</f>
        <v>#REF!</v>
      </c>
      <c r="S17" s="504" t="e">
        <f>+'Bieu giao von DT'!AD48+'Bieu giao von DT'!AD57+'Bieu giao von DT'!AD66+'Bieu giao von DT'!AD78+'Bieu giao von DT'!AD90+'Bieu giao von DT'!AD99</f>
        <v>#REF!</v>
      </c>
      <c r="T17" s="504">
        <f>+'Bieu giao von DT'!AF48+'Bieu giao von DT'!AF57+'Bieu giao von DT'!AF66+'Bieu giao von DT'!AF78+'Bieu giao von DT'!AF90+'Bieu giao von DT'!AF99</f>
        <v>0</v>
      </c>
      <c r="U17" s="504" t="e">
        <f>+'Bieu giao von DT'!AG48+'Bieu giao von DT'!AG57+'Bieu giao von DT'!AG66+'Bieu giao von DT'!AG78+'Bieu giao von DT'!AG90+'Bieu giao von DT'!AG99</f>
        <v>#REF!</v>
      </c>
      <c r="V17" s="504" t="e">
        <f>+'Bieu giao von DT'!AH48+'Bieu giao von DT'!AH57+'Bieu giao von DT'!AH66+'Bieu giao von DT'!AH78+'Bieu giao von DT'!AH90+'Bieu giao von DT'!AH99</f>
        <v>#REF!</v>
      </c>
      <c r="W17" s="504" t="e">
        <f>+'Bieu giao von DT'!AI48+'Bieu giao von DT'!AI57+'Bieu giao von DT'!AI66+'Bieu giao von DT'!AI78+'Bieu giao von DT'!AI90+'Bieu giao von DT'!AI99</f>
        <v>#REF!</v>
      </c>
      <c r="X17" s="504" t="e">
        <f>+'Bieu giao von DT'!AJ48+'Bieu giao von DT'!AJ57+'Bieu giao von DT'!AJ66+'Bieu giao von DT'!AJ78+'Bieu giao von DT'!AJ90+'Bieu giao von DT'!AJ99</f>
        <v>#REF!</v>
      </c>
      <c r="Y17" s="504" t="e">
        <f>+'Bieu giao von DT'!AK48+'Bieu giao von DT'!AK57+'Bieu giao von DT'!AK66+'Bieu giao von DT'!AK78+'Bieu giao von DT'!AK90+'Bieu giao von DT'!AK99</f>
        <v>#REF!</v>
      </c>
      <c r="Z17" s="504" t="e">
        <f>+'Bieu giao von DT'!AL48+'Bieu giao von DT'!AL57+'Bieu giao von DT'!AL66+'Bieu giao von DT'!AL78+'Bieu giao von DT'!AL90+'Bieu giao von DT'!AL99</f>
        <v>#REF!</v>
      </c>
      <c r="AA17" s="504" t="e">
        <f>+'Bieu giao von DT'!#REF!+'Bieu giao von DT'!#REF!+'Bieu giao von DT'!#REF!+'Bieu giao von DT'!#REF!+'Bieu giao von DT'!#REF!+'Bieu giao von DT'!#REF!</f>
        <v>#REF!</v>
      </c>
      <c r="AB17" s="504" t="e">
        <f>+'Bieu giao von DT'!AM48+'Bieu giao von DT'!AM57+'Bieu giao von DT'!AM66+'Bieu giao von DT'!AM78+'Bieu giao von DT'!AM90+'Bieu giao von DT'!AM99</f>
        <v>#REF!</v>
      </c>
      <c r="AC17" s="504" t="e">
        <f>+'Bieu giao von DT'!AN48+'Bieu giao von DT'!AN57+'Bieu giao von DT'!AN66+'Bieu giao von DT'!AN78+'Bieu giao von DT'!AN90+'Bieu giao von DT'!AN99</f>
        <v>#REF!</v>
      </c>
      <c r="AD17" s="504" t="e">
        <f>+'Bieu giao von DT'!AO48+'Bieu giao von DT'!AO57+'Bieu giao von DT'!AO66+'Bieu giao von DT'!AO78+'Bieu giao von DT'!AO90+'Bieu giao von DT'!AO99</f>
        <v>#REF!</v>
      </c>
      <c r="AE17" s="504" t="e">
        <f>+'Bieu giao von DT'!AQ48+'Bieu giao von DT'!AQ57+'Bieu giao von DT'!AQ66+'Bieu giao von DT'!AQ78+'Bieu giao von DT'!AQ90+'Bieu giao von DT'!AQ99</f>
        <v>#REF!</v>
      </c>
      <c r="AF17" s="504" t="e">
        <f>+'Bieu giao von DT'!AR48+'Bieu giao von DT'!AR57+'Bieu giao von DT'!AR66+'Bieu giao von DT'!AR78+'Bieu giao von DT'!AR90+'Bieu giao von DT'!AR99</f>
        <v>#REF!</v>
      </c>
      <c r="AG17" s="504" t="e">
        <f>+'Bieu giao von DT'!AS48+'Bieu giao von DT'!AS57+'Bieu giao von DT'!AS66+'Bieu giao von DT'!AS78+'Bieu giao von DT'!AS90+'Bieu giao von DT'!AS99</f>
        <v>#REF!</v>
      </c>
      <c r="AH17" s="504" t="e">
        <f>+'Bieu giao von DT'!AU48+'Bieu giao von DT'!AU57+'Bieu giao von DT'!AU66+'Bieu giao von DT'!AU78+'Bieu giao von DT'!AU90+'Bieu giao von DT'!AU99</f>
        <v>#REF!</v>
      </c>
      <c r="AI17" s="504" t="e">
        <f>+'Bieu giao von DT'!AV48+'Bieu giao von DT'!AV57+'Bieu giao von DT'!AV66+'Bieu giao von DT'!AV78+'Bieu giao von DT'!AV90+'Bieu giao von DT'!AV99</f>
        <v>#REF!</v>
      </c>
      <c r="AJ17" s="504" t="e">
        <f>+'Bieu giao von DT'!AW48+'Bieu giao von DT'!AW57+'Bieu giao von DT'!AW66+'Bieu giao von DT'!AW78+'Bieu giao von DT'!AW90+'Bieu giao von DT'!AW99</f>
        <v>#REF!</v>
      </c>
      <c r="AK17" s="504" t="e">
        <f>+'Bieu giao von DT'!#REF!+'Bieu giao von DT'!#REF!+'Bieu giao von DT'!#REF!+'Bieu giao von DT'!#REF!+'Bieu giao von DT'!#REF!+'Bieu giao von DT'!#REF!</f>
        <v>#REF!</v>
      </c>
      <c r="AL17" s="504">
        <f>+'Bieu giao von DT'!AY48+'Bieu giao von DT'!AY57+'Bieu giao von DT'!AY66+'Bieu giao von DT'!AY78+'Bieu giao von DT'!AY90+'Bieu giao von DT'!AY99</f>
        <v>16</v>
      </c>
      <c r="AM17" s="504">
        <f>+'Bieu giao von DT'!AZ48+'Bieu giao von DT'!AZ57+'Bieu giao von DT'!AZ66+'Bieu giao von DT'!AZ78+'Bieu giao von DT'!AZ90+'Bieu giao von DT'!AZ99</f>
        <v>60862.5</v>
      </c>
      <c r="AN17" s="504">
        <f>+'Bieu giao von DT'!BA48+'Bieu giao von DT'!BA57+'Bieu giao von DT'!BA66+'Bieu giao von DT'!BA78+'Bieu giao von DT'!BA90+'Bieu giao von DT'!BA99</f>
        <v>60782.5</v>
      </c>
      <c r="AO17" s="504">
        <f>+'Bieu giao von DT'!BB48+'Bieu giao von DT'!BB57+'Bieu giao von DT'!BB66+'Bieu giao von DT'!BB78+'Bieu giao von DT'!BB90+'Bieu giao von DT'!BB99</f>
        <v>0</v>
      </c>
      <c r="AP17" s="504">
        <f>+'Bieu giao von DT'!BC48+'Bieu giao von DT'!BC57+'Bieu giao von DT'!BC66+'Bieu giao von DT'!BC78+'Bieu giao von DT'!BC90+'Bieu giao von DT'!BC99</f>
        <v>0</v>
      </c>
      <c r="AQ17" s="504" t="e">
        <f>+'Bieu giao von DT'!BD48+'Bieu giao von DT'!BD57+'Bieu giao von DT'!BD66+'Bieu giao von DT'!BD78+'Bieu giao von DT'!BD90+'Bieu giao von DT'!BD99</f>
        <v>#REF!</v>
      </c>
      <c r="AV17" s="504" t="e">
        <f t="shared" si="1"/>
        <v>#REF!</v>
      </c>
    </row>
    <row r="18" spans="2:48" s="502" customFormat="1">
      <c r="B18" s="503" t="s">
        <v>217</v>
      </c>
      <c r="C18" s="504">
        <f>+'Bieu giao von DT'!C49+'Bieu giao von DT'!C58+'Bieu giao von DT'!C67+'Bieu giao von DT'!C79+'Bieu giao von DT'!C91+'Bieu giao von DT'!C100+'Bieu giao von DT'!C108</f>
        <v>47</v>
      </c>
      <c r="D18" s="504">
        <f>+'Bieu giao von DT'!D49+'Bieu giao von DT'!D58+'Bieu giao von DT'!D67+'Bieu giao von DT'!D79+'Bieu giao von DT'!D91+'Bieu giao von DT'!D100+'Bieu giao von DT'!D108</f>
        <v>307471.5</v>
      </c>
      <c r="E18" s="504">
        <f>+'Bieu giao von DT'!E49+'Bieu giao von DT'!E58+'Bieu giao von DT'!E67+'Bieu giao von DT'!E79+'Bieu giao von DT'!E91+'Bieu giao von DT'!E100+'Bieu giao von DT'!E108</f>
        <v>302232.5</v>
      </c>
      <c r="F18" s="504">
        <f>+'Bieu giao von DT'!F49+'Bieu giao von DT'!F58+'Bieu giao von DT'!F67+'Bieu giao von DT'!F79+'Bieu giao von DT'!F91+'Bieu giao von DT'!F100+'Bieu giao von DT'!F108</f>
        <v>0</v>
      </c>
      <c r="G18" s="504">
        <f>+'Bieu giao von DT'!H49+'Bieu giao von DT'!H58+'Bieu giao von DT'!H67+'Bieu giao von DT'!H79+'Bieu giao von DT'!H91+'Bieu giao von DT'!H100+'Bieu giao von DT'!H108</f>
        <v>0</v>
      </c>
      <c r="H18" s="504">
        <f>+'Bieu giao von DT'!J49+'Bieu giao von DT'!J58+'Bieu giao von DT'!J67+'Bieu giao von DT'!J79+'Bieu giao von DT'!J91+'Bieu giao von DT'!J100+'Bieu giao von DT'!J108</f>
        <v>302232.5</v>
      </c>
      <c r="I18" s="504">
        <f>+'Bieu giao von DT'!K49+'Bieu giao von DT'!K58+'Bieu giao von DT'!K67+'Bieu giao von DT'!K79+'Bieu giao von DT'!K91+'Bieu giao von DT'!K100+'Bieu giao von DT'!K108</f>
        <v>302232.5</v>
      </c>
      <c r="J18" s="504">
        <f>+'Bieu giao von DT'!L49+'Bieu giao von DT'!L58+'Bieu giao von DT'!L67+'Bieu giao von DT'!L79+'Bieu giao von DT'!L91+'Bieu giao von DT'!L100+'Bieu giao von DT'!L108</f>
        <v>0</v>
      </c>
      <c r="K18" s="504">
        <f>+'Bieu giao von DT'!R49+'Bieu giao von DT'!R58+'Bieu giao von DT'!R67+'Bieu giao von DT'!R79+'Bieu giao von DT'!R91+'Bieu giao von DT'!R100+'Bieu giao von DT'!R108</f>
        <v>41</v>
      </c>
      <c r="L18" s="504" t="e">
        <f>+'Bieu giao von DT'!S49+'Bieu giao von DT'!S58+'Bieu giao von DT'!S67+'Bieu giao von DT'!S79+'Bieu giao von DT'!S91+'Bieu giao von DT'!S100+'Bieu giao von DT'!S108</f>
        <v>#REF!</v>
      </c>
      <c r="M18" s="504" t="e">
        <f>+'Bieu giao von DT'!T49+'Bieu giao von DT'!T58+'Bieu giao von DT'!T67+'Bieu giao von DT'!T79+'Bieu giao von DT'!T91+'Bieu giao von DT'!T100+'Bieu giao von DT'!T108</f>
        <v>#REF!</v>
      </c>
      <c r="N18" s="504" t="e">
        <f>+'Bieu giao von DT'!U49+'Bieu giao von DT'!U58+'Bieu giao von DT'!U67+'Bieu giao von DT'!U79+'Bieu giao von DT'!U91+'Bieu giao von DT'!U100+'Bieu giao von DT'!U108</f>
        <v>#REF!</v>
      </c>
      <c r="O18" s="504" t="e">
        <f>+'Bieu giao von DT'!W49+'Bieu giao von DT'!W58+'Bieu giao von DT'!W67+'Bieu giao von DT'!W79+'Bieu giao von DT'!W91+'Bieu giao von DT'!W100+'Bieu giao von DT'!W108</f>
        <v>#REF!</v>
      </c>
      <c r="P18" s="504" t="e">
        <f>+'Bieu giao von DT'!X49+'Bieu giao von DT'!X58+'Bieu giao von DT'!X67+'Bieu giao von DT'!X79+'Bieu giao von DT'!X91+'Bieu giao von DT'!X100+'Bieu giao von DT'!X108</f>
        <v>#REF!</v>
      </c>
      <c r="Q18" s="504" t="e">
        <f>+'Bieu giao von DT'!AB49+'Bieu giao von DT'!AB58+'Bieu giao von DT'!AB67+'Bieu giao von DT'!AB79+'Bieu giao von DT'!AB91+'Bieu giao von DT'!AB100+'Bieu giao von DT'!AB108</f>
        <v>#REF!</v>
      </c>
      <c r="R18" s="504" t="e">
        <f>+'Bieu giao von DT'!AC49+'Bieu giao von DT'!AC58+'Bieu giao von DT'!AC67+'Bieu giao von DT'!AC79+'Bieu giao von DT'!AC91+'Bieu giao von DT'!AC100+'Bieu giao von DT'!AC108</f>
        <v>#REF!</v>
      </c>
      <c r="S18" s="504" t="e">
        <f>+'Bieu giao von DT'!AD49+'Bieu giao von DT'!AD58+'Bieu giao von DT'!AD67+'Bieu giao von DT'!AD79+'Bieu giao von DT'!AD91+'Bieu giao von DT'!AD100+'Bieu giao von DT'!AD108</f>
        <v>#REF!</v>
      </c>
      <c r="T18" s="504" t="e">
        <f>+'Bieu giao von DT'!AF49+'Bieu giao von DT'!AF58+'Bieu giao von DT'!AF67+'Bieu giao von DT'!AF79+'Bieu giao von DT'!AF91+'Bieu giao von DT'!AF100+'Bieu giao von DT'!AF108</f>
        <v>#REF!</v>
      </c>
      <c r="U18" s="504" t="e">
        <f>+'Bieu giao von DT'!AG49+'Bieu giao von DT'!AG58+'Bieu giao von DT'!AG67+'Bieu giao von DT'!AG79+'Bieu giao von DT'!AG91+'Bieu giao von DT'!AG100+'Bieu giao von DT'!AG108</f>
        <v>#REF!</v>
      </c>
      <c r="V18" s="504" t="e">
        <f>+'Bieu giao von DT'!AH49+'Bieu giao von DT'!AH58+'Bieu giao von DT'!AH67+'Bieu giao von DT'!AH79+'Bieu giao von DT'!AH91+'Bieu giao von DT'!AH100+'Bieu giao von DT'!AH108</f>
        <v>#REF!</v>
      </c>
      <c r="W18" s="504" t="e">
        <f>+'Bieu giao von DT'!AI49+'Bieu giao von DT'!AI58+'Bieu giao von DT'!AI67+'Bieu giao von DT'!AI79+'Bieu giao von DT'!AI91+'Bieu giao von DT'!AI100+'Bieu giao von DT'!AI108</f>
        <v>#REF!</v>
      </c>
      <c r="X18" s="504" t="e">
        <f>+'Bieu giao von DT'!AJ49+'Bieu giao von DT'!AJ58+'Bieu giao von DT'!AJ67+'Bieu giao von DT'!AJ79+'Bieu giao von DT'!AJ91+'Bieu giao von DT'!AJ100+'Bieu giao von DT'!AJ108</f>
        <v>#REF!</v>
      </c>
      <c r="Y18" s="504" t="e">
        <f>+'Bieu giao von DT'!AK49+'Bieu giao von DT'!AK58+'Bieu giao von DT'!AK67+'Bieu giao von DT'!AK79+'Bieu giao von DT'!AK91+'Bieu giao von DT'!AK100+'Bieu giao von DT'!AK108</f>
        <v>#REF!</v>
      </c>
      <c r="Z18" s="504" t="e">
        <f>+'Bieu giao von DT'!AL49+'Bieu giao von DT'!AL58+'Bieu giao von DT'!AL67+'Bieu giao von DT'!AL79+'Bieu giao von DT'!AL91+'Bieu giao von DT'!AL100+'Bieu giao von DT'!AL108</f>
        <v>#REF!</v>
      </c>
      <c r="AA18" s="504" t="e">
        <f>+'Bieu giao von DT'!#REF!+'Bieu giao von DT'!#REF!+'Bieu giao von DT'!#REF!+'Bieu giao von DT'!#REF!+'Bieu giao von DT'!#REF!+'Bieu giao von DT'!#REF!+'Bieu giao von DT'!#REF!</f>
        <v>#REF!</v>
      </c>
      <c r="AB18" s="504" t="e">
        <f>+'Bieu giao von DT'!AM49+'Bieu giao von DT'!AM58+'Bieu giao von DT'!AM67+'Bieu giao von DT'!AM79+'Bieu giao von DT'!AM91+'Bieu giao von DT'!AM100+'Bieu giao von DT'!AM108</f>
        <v>#REF!</v>
      </c>
      <c r="AC18" s="504" t="e">
        <f>+'Bieu giao von DT'!AN49+'Bieu giao von DT'!AN58+'Bieu giao von DT'!AN67+'Bieu giao von DT'!AN79+'Bieu giao von DT'!AN91+'Bieu giao von DT'!AN100+'Bieu giao von DT'!AN108</f>
        <v>#REF!</v>
      </c>
      <c r="AD18" s="504" t="e">
        <f>+'Bieu giao von DT'!AO49+'Bieu giao von DT'!AO58+'Bieu giao von DT'!AO67+'Bieu giao von DT'!AO79+'Bieu giao von DT'!AO91+'Bieu giao von DT'!AO100+'Bieu giao von DT'!AO108</f>
        <v>#REF!</v>
      </c>
      <c r="AE18" s="504" t="e">
        <f>+'Bieu giao von DT'!AQ49+'Bieu giao von DT'!AQ58+'Bieu giao von DT'!AQ67+'Bieu giao von DT'!AQ79+'Bieu giao von DT'!AQ91+'Bieu giao von DT'!AQ100+'Bieu giao von DT'!AQ108</f>
        <v>#REF!</v>
      </c>
      <c r="AF18" s="504" t="e">
        <f>+'Bieu giao von DT'!AR49+'Bieu giao von DT'!AR58+'Bieu giao von DT'!AR67+'Bieu giao von DT'!AR79+'Bieu giao von DT'!AR91+'Bieu giao von DT'!AR100+'Bieu giao von DT'!AR108</f>
        <v>#REF!</v>
      </c>
      <c r="AG18" s="504" t="e">
        <f>+'Bieu giao von DT'!AS49+'Bieu giao von DT'!AS58+'Bieu giao von DT'!AS67+'Bieu giao von DT'!AS79+'Bieu giao von DT'!AS91+'Bieu giao von DT'!AS100+'Bieu giao von DT'!AS108</f>
        <v>#REF!</v>
      </c>
      <c r="AH18" s="504" t="e">
        <f>+'Bieu giao von DT'!AU49+'Bieu giao von DT'!AU58+'Bieu giao von DT'!AU67+'Bieu giao von DT'!AU79+'Bieu giao von DT'!AU91+'Bieu giao von DT'!AU100+'Bieu giao von DT'!AU108</f>
        <v>#REF!</v>
      </c>
      <c r="AI18" s="504" t="e">
        <f>+'Bieu giao von DT'!AV49+'Bieu giao von DT'!AV58+'Bieu giao von DT'!AV67+'Bieu giao von DT'!AV79+'Bieu giao von DT'!AV91+'Bieu giao von DT'!AV100+'Bieu giao von DT'!AV108</f>
        <v>#REF!</v>
      </c>
      <c r="AJ18" s="504" t="e">
        <f>+'Bieu giao von DT'!AW49+'Bieu giao von DT'!AW58+'Bieu giao von DT'!AW67+'Bieu giao von DT'!AW79+'Bieu giao von DT'!AW91+'Bieu giao von DT'!AW100+'Bieu giao von DT'!AW108</f>
        <v>#REF!</v>
      </c>
      <c r="AK18" s="504" t="e">
        <f>+'Bieu giao von DT'!#REF!+'Bieu giao von DT'!#REF!+'Bieu giao von DT'!#REF!+'Bieu giao von DT'!#REF!+'Bieu giao von DT'!#REF!+'Bieu giao von DT'!#REF!+'Bieu giao von DT'!#REF!</f>
        <v>#REF!</v>
      </c>
      <c r="AL18" s="504">
        <f>+'Bieu giao von DT'!AY49+'Bieu giao von DT'!AY58+'Bieu giao von DT'!AY67+'Bieu giao von DT'!AY79+'Bieu giao von DT'!AY91+'Bieu giao von DT'!AY100+'Bieu giao von DT'!AY108</f>
        <v>5</v>
      </c>
      <c r="AM18" s="504">
        <f>+'Bieu giao von DT'!AZ49+'Bieu giao von DT'!AZ58+'Bieu giao von DT'!AZ67+'Bieu giao von DT'!AZ79+'Bieu giao von DT'!AZ91+'Bieu giao von DT'!AZ100+'Bieu giao von DT'!AZ108</f>
        <v>28728</v>
      </c>
      <c r="AN18" s="504">
        <f>+'Bieu giao von DT'!BA49+'Bieu giao von DT'!BA58+'Bieu giao von DT'!BA67+'Bieu giao von DT'!BA79+'Bieu giao von DT'!BA91+'Bieu giao von DT'!BA100+'Bieu giao von DT'!BA108</f>
        <v>22654</v>
      </c>
      <c r="AO18" s="504">
        <f>+'Bieu giao von DT'!BB49+'Bieu giao von DT'!BB58+'Bieu giao von DT'!BB67+'Bieu giao von DT'!BB79+'Bieu giao von DT'!BB91+'Bieu giao von DT'!BB100+'Bieu giao von DT'!BB108</f>
        <v>0</v>
      </c>
      <c r="AP18" s="504">
        <f>+'Bieu giao von DT'!BC49+'Bieu giao von DT'!BC58+'Bieu giao von DT'!BC67+'Bieu giao von DT'!BC79+'Bieu giao von DT'!BC91+'Bieu giao von DT'!BC100+'Bieu giao von DT'!BC108</f>
        <v>6074</v>
      </c>
      <c r="AQ18" s="504" t="e">
        <f>+'Bieu giao von DT'!BD49+'Bieu giao von DT'!BD58+'Bieu giao von DT'!BD67+'Bieu giao von DT'!BD79+'Bieu giao von DT'!BD91+'Bieu giao von DT'!BD100+'Bieu giao von DT'!BD108</f>
        <v>#REF!</v>
      </c>
      <c r="AV18" s="504" t="e">
        <f t="shared" si="1"/>
        <v>#REF!</v>
      </c>
    </row>
    <row r="19" spans="2:48">
      <c r="B19" s="61" t="s">
        <v>247</v>
      </c>
      <c r="C19" s="500">
        <f>+'Bieu giao von DT'!C50+'Bieu giao von DT'!C59+'Bieu giao von DT'!C68+'Bieu giao von DT'!C80+'Bieu giao von DT'!C92+'Bieu giao von DT'!C101+'Bieu giao von DT'!C109</f>
        <v>53</v>
      </c>
      <c r="D19" s="500">
        <f>+'Bieu giao von DT'!D50+'Bieu giao von DT'!D59+'Bieu giao von DT'!D68+'Bieu giao von DT'!D80+'Bieu giao von DT'!D92+'Bieu giao von DT'!D101+'Bieu giao von DT'!D109</f>
        <v>373555</v>
      </c>
      <c r="E19" s="500">
        <f>+'Bieu giao von DT'!E50+'Bieu giao von DT'!E59+'Bieu giao von DT'!E68+'Bieu giao von DT'!E80+'Bieu giao von DT'!E92+'Bieu giao von DT'!E101+'Bieu giao von DT'!E109</f>
        <v>364496</v>
      </c>
      <c r="F19" s="500">
        <f>+'Bieu giao von DT'!F50+'Bieu giao von DT'!F59+'Bieu giao von DT'!F68+'Bieu giao von DT'!F80+'Bieu giao von DT'!F92+'Bieu giao von DT'!F101+'Bieu giao von DT'!F109</f>
        <v>0</v>
      </c>
      <c r="G19" s="500">
        <f>+'Bieu giao von DT'!H50+'Bieu giao von DT'!H59+'Bieu giao von DT'!H68+'Bieu giao von DT'!H80+'Bieu giao von DT'!H92+'Bieu giao von DT'!H101+'Bieu giao von DT'!H109</f>
        <v>0</v>
      </c>
      <c r="H19" s="500">
        <f>+'Bieu giao von DT'!J50+'Bieu giao von DT'!J59+'Bieu giao von DT'!J68+'Bieu giao von DT'!J80+'Bieu giao von DT'!J92+'Bieu giao von DT'!J101+'Bieu giao von DT'!J109</f>
        <v>364496</v>
      </c>
      <c r="I19" s="500">
        <f>+'Bieu giao von DT'!K50+'Bieu giao von DT'!K59+'Bieu giao von DT'!K68+'Bieu giao von DT'!K80+'Bieu giao von DT'!K92+'Bieu giao von DT'!K101+'Bieu giao von DT'!K109</f>
        <v>364496</v>
      </c>
      <c r="J19" s="500">
        <f>+'Bieu giao von DT'!L50+'Bieu giao von DT'!L59+'Bieu giao von DT'!L68+'Bieu giao von DT'!L80+'Bieu giao von DT'!L92+'Bieu giao von DT'!L101+'Bieu giao von DT'!L109</f>
        <v>0</v>
      </c>
      <c r="K19" s="500">
        <f>+'Bieu giao von DT'!R50+'Bieu giao von DT'!R59+'Bieu giao von DT'!R68+'Bieu giao von DT'!R80+'Bieu giao von DT'!R92+'Bieu giao von DT'!R101+'Bieu giao von DT'!R109</f>
        <v>35</v>
      </c>
      <c r="L19" s="500" t="e">
        <f>+'Bieu giao von DT'!S50+'Bieu giao von DT'!S59+'Bieu giao von DT'!S68+'Bieu giao von DT'!S80+'Bieu giao von DT'!S92+'Bieu giao von DT'!S101+'Bieu giao von DT'!S109</f>
        <v>#REF!</v>
      </c>
      <c r="M19" s="500" t="e">
        <f>+'Bieu giao von DT'!T50+'Bieu giao von DT'!T59+'Bieu giao von DT'!T68+'Bieu giao von DT'!T80+'Bieu giao von DT'!T92+'Bieu giao von DT'!T101+'Bieu giao von DT'!T109</f>
        <v>#REF!</v>
      </c>
      <c r="N19" s="500" t="e">
        <f>+'Bieu giao von DT'!U50+'Bieu giao von DT'!U59+'Bieu giao von DT'!U68+'Bieu giao von DT'!U80+'Bieu giao von DT'!U92+'Bieu giao von DT'!U101+'Bieu giao von DT'!U109</f>
        <v>#REF!</v>
      </c>
      <c r="O19" s="500" t="e">
        <f>+'Bieu giao von DT'!W50+'Bieu giao von DT'!W59+'Bieu giao von DT'!W68+'Bieu giao von DT'!W80+'Bieu giao von DT'!W92+'Bieu giao von DT'!W101+'Bieu giao von DT'!W109</f>
        <v>#REF!</v>
      </c>
      <c r="P19" s="500" t="e">
        <f>+'Bieu giao von DT'!X50+'Bieu giao von DT'!X59+'Bieu giao von DT'!X68+'Bieu giao von DT'!X80+'Bieu giao von DT'!X92+'Bieu giao von DT'!X101+'Bieu giao von DT'!X109</f>
        <v>#REF!</v>
      </c>
      <c r="Q19" s="500" t="e">
        <f>+'Bieu giao von DT'!AB50+'Bieu giao von DT'!AB59+'Bieu giao von DT'!AB68+'Bieu giao von DT'!AB80+'Bieu giao von DT'!AB92+'Bieu giao von DT'!AB101+'Bieu giao von DT'!AB109</f>
        <v>#REF!</v>
      </c>
      <c r="R19" s="500" t="e">
        <f>+'Bieu giao von DT'!AC50+'Bieu giao von DT'!AC59+'Bieu giao von DT'!AC68+'Bieu giao von DT'!AC80+'Bieu giao von DT'!AC92+'Bieu giao von DT'!AC101+'Bieu giao von DT'!AC109</f>
        <v>#REF!</v>
      </c>
      <c r="S19" s="500" t="e">
        <f>+'Bieu giao von DT'!AD50+'Bieu giao von DT'!AD59+'Bieu giao von DT'!AD68+'Bieu giao von DT'!AD80+'Bieu giao von DT'!AD92+'Bieu giao von DT'!AD101+'Bieu giao von DT'!AD109</f>
        <v>#REF!</v>
      </c>
      <c r="T19" s="500">
        <f>+'Bieu giao von DT'!AF50+'Bieu giao von DT'!AF59+'Bieu giao von DT'!AF68+'Bieu giao von DT'!AF80+'Bieu giao von DT'!AF92+'Bieu giao von DT'!AF101+'Bieu giao von DT'!AF109</f>
        <v>0</v>
      </c>
      <c r="U19" s="500" t="e">
        <f>+'Bieu giao von DT'!AG50+'Bieu giao von DT'!AG59+'Bieu giao von DT'!AG68+'Bieu giao von DT'!AG80+'Bieu giao von DT'!AG92+'Bieu giao von DT'!AG101+'Bieu giao von DT'!AG109</f>
        <v>#REF!</v>
      </c>
      <c r="V19" s="500" t="e">
        <f>+'Bieu giao von DT'!AH50+'Bieu giao von DT'!AH59+'Bieu giao von DT'!AH68+'Bieu giao von DT'!AH80+'Bieu giao von DT'!AH92+'Bieu giao von DT'!AH101+'Bieu giao von DT'!AH109</f>
        <v>#REF!</v>
      </c>
      <c r="W19" s="500" t="e">
        <f>+'Bieu giao von DT'!AI50+'Bieu giao von DT'!AI59+'Bieu giao von DT'!AI68+'Bieu giao von DT'!AI80+'Bieu giao von DT'!AI92+'Bieu giao von DT'!AI101+'Bieu giao von DT'!AI109</f>
        <v>#REF!</v>
      </c>
      <c r="X19" s="500" t="e">
        <f>+'Bieu giao von DT'!AJ50+'Bieu giao von DT'!AJ59+'Bieu giao von DT'!AJ68+'Bieu giao von DT'!AJ80+'Bieu giao von DT'!AJ92+'Bieu giao von DT'!AJ101+'Bieu giao von DT'!AJ109</f>
        <v>#REF!</v>
      </c>
      <c r="Y19" s="500" t="e">
        <f>+'Bieu giao von DT'!AK50+'Bieu giao von DT'!AK59+'Bieu giao von DT'!AK68+'Bieu giao von DT'!AK80+'Bieu giao von DT'!AK92+'Bieu giao von DT'!AK101+'Bieu giao von DT'!AK109</f>
        <v>#REF!</v>
      </c>
      <c r="Z19" s="500" t="e">
        <f>+'Bieu giao von DT'!AL50+'Bieu giao von DT'!AL59+'Bieu giao von DT'!AL68+'Bieu giao von DT'!AL80+'Bieu giao von DT'!AL92+'Bieu giao von DT'!AL101+'Bieu giao von DT'!AL109</f>
        <v>#REF!</v>
      </c>
      <c r="AA19" s="500" t="e">
        <f>+'Bieu giao von DT'!#REF!+'Bieu giao von DT'!#REF!+'Bieu giao von DT'!#REF!+'Bieu giao von DT'!#REF!+'Bieu giao von DT'!#REF!+'Bieu giao von DT'!#REF!+'Bieu giao von DT'!#REF!</f>
        <v>#REF!</v>
      </c>
      <c r="AB19" s="500" t="e">
        <f>+'Bieu giao von DT'!AM50+'Bieu giao von DT'!AM59+'Bieu giao von DT'!AM68+'Bieu giao von DT'!AM80+'Bieu giao von DT'!AM92+'Bieu giao von DT'!AM101+'Bieu giao von DT'!AM109</f>
        <v>#REF!</v>
      </c>
      <c r="AC19" s="500" t="e">
        <f>+'Bieu giao von DT'!AN50+'Bieu giao von DT'!AN59+'Bieu giao von DT'!AN68+'Bieu giao von DT'!AN80+'Bieu giao von DT'!AN92+'Bieu giao von DT'!AN101+'Bieu giao von DT'!AN109</f>
        <v>#REF!</v>
      </c>
      <c r="AD19" s="500" t="e">
        <f>+'Bieu giao von DT'!AO50+'Bieu giao von DT'!AO59+'Bieu giao von DT'!AO68+'Bieu giao von DT'!AO80+'Bieu giao von DT'!AO92+'Bieu giao von DT'!AO101+'Bieu giao von DT'!AO109</f>
        <v>#REF!</v>
      </c>
      <c r="AE19" s="500">
        <f>+'Bieu giao von DT'!AQ50+'Bieu giao von DT'!AQ59+'Bieu giao von DT'!AQ68+'Bieu giao von DT'!AQ80+'Bieu giao von DT'!AQ92+'Bieu giao von DT'!AQ101+'Bieu giao von DT'!AQ109</f>
        <v>0</v>
      </c>
      <c r="AF19" s="500" t="e">
        <f>+'Bieu giao von DT'!AR50+'Bieu giao von DT'!AR59+'Bieu giao von DT'!AR68+'Bieu giao von DT'!AR80+'Bieu giao von DT'!AR92+'Bieu giao von DT'!AR101+'Bieu giao von DT'!AR109</f>
        <v>#REF!</v>
      </c>
      <c r="AG19" s="500" t="e">
        <f>+'Bieu giao von DT'!AS50+'Bieu giao von DT'!AS59+'Bieu giao von DT'!AS68+'Bieu giao von DT'!AS80+'Bieu giao von DT'!AS92+'Bieu giao von DT'!AS101+'Bieu giao von DT'!AS109</f>
        <v>#REF!</v>
      </c>
      <c r="AH19" s="500" t="e">
        <f>+'Bieu giao von DT'!AU50+'Bieu giao von DT'!AU59+'Bieu giao von DT'!AU68+'Bieu giao von DT'!AU80+'Bieu giao von DT'!AU92+'Bieu giao von DT'!AU101+'Bieu giao von DT'!AU109</f>
        <v>#REF!</v>
      </c>
      <c r="AI19" s="500" t="e">
        <f>+'Bieu giao von DT'!AV50+'Bieu giao von DT'!AV59+'Bieu giao von DT'!AV68+'Bieu giao von DT'!AV80+'Bieu giao von DT'!AV92+'Bieu giao von DT'!AV101+'Bieu giao von DT'!AV109</f>
        <v>#REF!</v>
      </c>
      <c r="AJ19" s="500" t="e">
        <f>+'Bieu giao von DT'!AW50+'Bieu giao von DT'!AW59+'Bieu giao von DT'!AW68+'Bieu giao von DT'!AW80+'Bieu giao von DT'!AW92+'Bieu giao von DT'!AW101+'Bieu giao von DT'!AW109</f>
        <v>#REF!</v>
      </c>
      <c r="AK19" s="500" t="e">
        <f>+'Bieu giao von DT'!#REF!+'Bieu giao von DT'!#REF!+'Bieu giao von DT'!#REF!+'Bieu giao von DT'!#REF!+'Bieu giao von DT'!#REF!+'Bieu giao von DT'!#REF!+'Bieu giao von DT'!#REF!</f>
        <v>#REF!</v>
      </c>
      <c r="AL19" s="500">
        <f>+'Bieu giao von DT'!AY50+'Bieu giao von DT'!AY59+'Bieu giao von DT'!AY68+'Bieu giao von DT'!AY80+'Bieu giao von DT'!AY92+'Bieu giao von DT'!AY101+'Bieu giao von DT'!AY109</f>
        <v>18</v>
      </c>
      <c r="AM19" s="500">
        <f>+'Bieu giao von DT'!AZ50+'Bieu giao von DT'!AZ59+'Bieu giao von DT'!AZ68+'Bieu giao von DT'!AZ80+'Bieu giao von DT'!AZ92+'Bieu giao von DT'!AZ101+'Bieu giao von DT'!AZ109</f>
        <v>62631</v>
      </c>
      <c r="AN19" s="500">
        <f>+'Bieu giao von DT'!BA50+'Bieu giao von DT'!BA59+'Bieu giao von DT'!BA68+'Bieu giao von DT'!BA80+'Bieu giao von DT'!BA92+'Bieu giao von DT'!BA101+'Bieu giao von DT'!BA109</f>
        <v>56527</v>
      </c>
      <c r="AO19" s="500">
        <f>+'Bieu giao von DT'!BB50+'Bieu giao von DT'!BB59+'Bieu giao von DT'!BB68+'Bieu giao von DT'!BB80+'Bieu giao von DT'!BB92+'Bieu giao von DT'!BB101+'Bieu giao von DT'!BB109</f>
        <v>0</v>
      </c>
      <c r="AP19" s="500">
        <f>+'Bieu giao von DT'!BC50+'Bieu giao von DT'!BC59+'Bieu giao von DT'!BC68+'Bieu giao von DT'!BC80+'Bieu giao von DT'!BC92+'Bieu giao von DT'!BC101+'Bieu giao von DT'!BC109</f>
        <v>104</v>
      </c>
      <c r="AQ19" s="500" t="e">
        <f>+'Bieu giao von DT'!BD50+'Bieu giao von DT'!BD59+'Bieu giao von DT'!BD68+'Bieu giao von DT'!BD80+'Bieu giao von DT'!BD92+'Bieu giao von DT'!BD101+'Bieu giao von DT'!BD109</f>
        <v>#REF!</v>
      </c>
      <c r="AV19" s="500" t="e">
        <f t="shared" si="1"/>
        <v>#REF!</v>
      </c>
    </row>
    <row r="20" spans="2:48">
      <c r="B20" s="61" t="s">
        <v>258</v>
      </c>
      <c r="C20" s="500">
        <f>+'Bieu giao von DT'!C51+'Bieu giao von DT'!C60+'Bieu giao von DT'!C69+'Bieu giao von DT'!C81+'Bieu giao von DT'!C93+'Bieu giao von DT'!C102+'Bieu giao von DT'!C110</f>
        <v>77</v>
      </c>
      <c r="D20" s="500">
        <f>+'Bieu giao von DT'!D51+'Bieu giao von DT'!D60+'Bieu giao von DT'!D69+'Bieu giao von DT'!D81+'Bieu giao von DT'!D93+'Bieu giao von DT'!D102+'Bieu giao von DT'!D110</f>
        <v>395608</v>
      </c>
      <c r="E20" s="500">
        <f>+'Bieu giao von DT'!E51+'Bieu giao von DT'!E60+'Bieu giao von DT'!E69+'Bieu giao von DT'!E81+'Bieu giao von DT'!E93+'Bieu giao von DT'!E102+'Bieu giao von DT'!E110</f>
        <v>367048</v>
      </c>
      <c r="F20" s="500">
        <f>+'Bieu giao von DT'!F51+'Bieu giao von DT'!F60+'Bieu giao von DT'!F69+'Bieu giao von DT'!F81+'Bieu giao von DT'!F93+'Bieu giao von DT'!F102+'Bieu giao von DT'!F110</f>
        <v>0</v>
      </c>
      <c r="G20" s="500">
        <f>+'Bieu giao von DT'!H51+'Bieu giao von DT'!H60+'Bieu giao von DT'!H69+'Bieu giao von DT'!H81+'Bieu giao von DT'!H93+'Bieu giao von DT'!H102+'Bieu giao von DT'!H110</f>
        <v>0</v>
      </c>
      <c r="H20" s="500">
        <f>+'Bieu giao von DT'!J51+'Bieu giao von DT'!J60+'Bieu giao von DT'!J69+'Bieu giao von DT'!J81+'Bieu giao von DT'!J93+'Bieu giao von DT'!J102+'Bieu giao von DT'!J110</f>
        <v>372655</v>
      </c>
      <c r="I20" s="500">
        <f>+'Bieu giao von DT'!K51+'Bieu giao von DT'!K60+'Bieu giao von DT'!K69+'Bieu giao von DT'!K81+'Bieu giao von DT'!K93+'Bieu giao von DT'!K102+'Bieu giao von DT'!K110</f>
        <v>367048</v>
      </c>
      <c r="J20" s="500">
        <f>+'Bieu giao von DT'!L51+'Bieu giao von DT'!L60+'Bieu giao von DT'!L69+'Bieu giao von DT'!L81+'Bieu giao von DT'!L93+'Bieu giao von DT'!L102+'Bieu giao von DT'!L110</f>
        <v>5607</v>
      </c>
      <c r="K20" s="500">
        <f>+'Bieu giao von DT'!R51+'Bieu giao von DT'!R60+'Bieu giao von DT'!R69+'Bieu giao von DT'!R81+'Bieu giao von DT'!R93+'Bieu giao von DT'!R102+'Bieu giao von DT'!R110</f>
        <v>47</v>
      </c>
      <c r="L20" s="500" t="e">
        <f>+'Bieu giao von DT'!S51+'Bieu giao von DT'!S60+'Bieu giao von DT'!S69+'Bieu giao von DT'!S81+'Bieu giao von DT'!S93+'Bieu giao von DT'!S102+'Bieu giao von DT'!S110</f>
        <v>#REF!</v>
      </c>
      <c r="M20" s="500" t="e">
        <f>+'Bieu giao von DT'!T51+'Bieu giao von DT'!T60+'Bieu giao von DT'!T69+'Bieu giao von DT'!T81+'Bieu giao von DT'!T93+'Bieu giao von DT'!T102+'Bieu giao von DT'!T110</f>
        <v>#REF!</v>
      </c>
      <c r="N20" s="500" t="e">
        <f>+'Bieu giao von DT'!U51+'Bieu giao von DT'!U60+'Bieu giao von DT'!U69+'Bieu giao von DT'!U81+'Bieu giao von DT'!U93+'Bieu giao von DT'!U102+'Bieu giao von DT'!U110</f>
        <v>#REF!</v>
      </c>
      <c r="O20" s="500" t="e">
        <f>+'Bieu giao von DT'!W51+'Bieu giao von DT'!W60+'Bieu giao von DT'!W69+'Bieu giao von DT'!W81+'Bieu giao von DT'!W93+'Bieu giao von DT'!W102+'Bieu giao von DT'!W110</f>
        <v>#REF!</v>
      </c>
      <c r="P20" s="500" t="e">
        <f>+'Bieu giao von DT'!X51+'Bieu giao von DT'!X60+'Bieu giao von DT'!X69+'Bieu giao von DT'!X81+'Bieu giao von DT'!X93+'Bieu giao von DT'!X102+'Bieu giao von DT'!X110</f>
        <v>#REF!</v>
      </c>
      <c r="Q20" s="500" t="e">
        <f>+'Bieu giao von DT'!AB51+'Bieu giao von DT'!AB60+'Bieu giao von DT'!AB69+'Bieu giao von DT'!AB81+'Bieu giao von DT'!AB93+'Bieu giao von DT'!AB102+'Bieu giao von DT'!AB110</f>
        <v>#REF!</v>
      </c>
      <c r="R20" s="500" t="e">
        <f>+'Bieu giao von DT'!AC51+'Bieu giao von DT'!AC60+'Bieu giao von DT'!AC69+'Bieu giao von DT'!AC81+'Bieu giao von DT'!AC93+'Bieu giao von DT'!AC102+'Bieu giao von DT'!AC110</f>
        <v>#REF!</v>
      </c>
      <c r="S20" s="500" t="e">
        <f>+'Bieu giao von DT'!AD51+'Bieu giao von DT'!AD60+'Bieu giao von DT'!AD69+'Bieu giao von DT'!AD81+'Bieu giao von DT'!AD93+'Bieu giao von DT'!AD102+'Bieu giao von DT'!AD110</f>
        <v>#REF!</v>
      </c>
      <c r="T20" s="500" t="e">
        <f>+'Bieu giao von DT'!AF51+'Bieu giao von DT'!AF60+'Bieu giao von DT'!AF69+'Bieu giao von DT'!AF81+'Bieu giao von DT'!AF93+'Bieu giao von DT'!AF102+'Bieu giao von DT'!AF110</f>
        <v>#REF!</v>
      </c>
      <c r="U20" s="500" t="e">
        <f>+'Bieu giao von DT'!AG51+'Bieu giao von DT'!AG60+'Bieu giao von DT'!AG69+'Bieu giao von DT'!AG81+'Bieu giao von DT'!AG93+'Bieu giao von DT'!AG102+'Bieu giao von DT'!AG110</f>
        <v>#REF!</v>
      </c>
      <c r="V20" s="500" t="e">
        <f>+'Bieu giao von DT'!AH51+'Bieu giao von DT'!AH60+'Bieu giao von DT'!AH69+'Bieu giao von DT'!AH81+'Bieu giao von DT'!AH93+'Bieu giao von DT'!AH102+'Bieu giao von DT'!AH110</f>
        <v>#REF!</v>
      </c>
      <c r="W20" s="500" t="e">
        <f>+'Bieu giao von DT'!AI51+'Bieu giao von DT'!AI60+'Bieu giao von DT'!AI69+'Bieu giao von DT'!AI81+'Bieu giao von DT'!AI93+'Bieu giao von DT'!AI102+'Bieu giao von DT'!AI110</f>
        <v>#REF!</v>
      </c>
      <c r="X20" s="500" t="e">
        <f>+'Bieu giao von DT'!AJ51+'Bieu giao von DT'!AJ60+'Bieu giao von DT'!AJ69+'Bieu giao von DT'!AJ81+'Bieu giao von DT'!AJ93+'Bieu giao von DT'!AJ102+'Bieu giao von DT'!AJ110</f>
        <v>#REF!</v>
      </c>
      <c r="Y20" s="500" t="e">
        <f>+'Bieu giao von DT'!AK51+'Bieu giao von DT'!AK60+'Bieu giao von DT'!AK69+'Bieu giao von DT'!AK81+'Bieu giao von DT'!AK93+'Bieu giao von DT'!AK102+'Bieu giao von DT'!AK110</f>
        <v>#REF!</v>
      </c>
      <c r="Z20" s="500" t="e">
        <f>+'Bieu giao von DT'!AL51+'Bieu giao von DT'!AL60+'Bieu giao von DT'!AL69+'Bieu giao von DT'!AL81+'Bieu giao von DT'!AL93+'Bieu giao von DT'!AL102+'Bieu giao von DT'!AL110</f>
        <v>#REF!</v>
      </c>
      <c r="AA20" s="500" t="e">
        <f>+'Bieu giao von DT'!#REF!+'Bieu giao von DT'!#REF!+'Bieu giao von DT'!#REF!+'Bieu giao von DT'!#REF!+'Bieu giao von DT'!#REF!+'Bieu giao von DT'!#REF!+'Bieu giao von DT'!#REF!</f>
        <v>#REF!</v>
      </c>
      <c r="AB20" s="500" t="e">
        <f>+'Bieu giao von DT'!AM51+'Bieu giao von DT'!AM60+'Bieu giao von DT'!AM69+'Bieu giao von DT'!AM81+'Bieu giao von DT'!AM93+'Bieu giao von DT'!AM102+'Bieu giao von DT'!AM110</f>
        <v>#REF!</v>
      </c>
      <c r="AC20" s="500" t="e">
        <f>+'Bieu giao von DT'!AN51+'Bieu giao von DT'!AN60+'Bieu giao von DT'!AN69+'Bieu giao von DT'!AN81+'Bieu giao von DT'!AN93+'Bieu giao von DT'!AN102+'Bieu giao von DT'!AN110</f>
        <v>#REF!</v>
      </c>
      <c r="AD20" s="500" t="e">
        <f>+'Bieu giao von DT'!AO51+'Bieu giao von DT'!AO60+'Bieu giao von DT'!AO69+'Bieu giao von DT'!AO81+'Bieu giao von DT'!AO93+'Bieu giao von DT'!AO102+'Bieu giao von DT'!AO110</f>
        <v>#REF!</v>
      </c>
      <c r="AE20" s="500" t="e">
        <f>+'Bieu giao von DT'!AQ51+'Bieu giao von DT'!AQ60+'Bieu giao von DT'!AQ69+'Bieu giao von DT'!AQ81+'Bieu giao von DT'!AQ93+'Bieu giao von DT'!AQ102+'Bieu giao von DT'!AQ110</f>
        <v>#REF!</v>
      </c>
      <c r="AF20" s="500" t="e">
        <f>+'Bieu giao von DT'!AR51+'Bieu giao von DT'!AR60+'Bieu giao von DT'!AR69+'Bieu giao von DT'!AR81+'Bieu giao von DT'!AR93+'Bieu giao von DT'!AR102+'Bieu giao von DT'!AR110</f>
        <v>#REF!</v>
      </c>
      <c r="AG20" s="500" t="e">
        <f>+'Bieu giao von DT'!AS51+'Bieu giao von DT'!AS60+'Bieu giao von DT'!AS69+'Bieu giao von DT'!AS81+'Bieu giao von DT'!AS93+'Bieu giao von DT'!AS102+'Bieu giao von DT'!AS110</f>
        <v>#REF!</v>
      </c>
      <c r="AH20" s="500" t="e">
        <f>+'Bieu giao von DT'!AU51+'Bieu giao von DT'!AU60+'Bieu giao von DT'!AU69+'Bieu giao von DT'!AU81+'Bieu giao von DT'!AU93+'Bieu giao von DT'!AU102+'Bieu giao von DT'!AU110</f>
        <v>#REF!</v>
      </c>
      <c r="AI20" s="500" t="e">
        <f>+'Bieu giao von DT'!AV51+'Bieu giao von DT'!AV60+'Bieu giao von DT'!AV69+'Bieu giao von DT'!AV81+'Bieu giao von DT'!AV93+'Bieu giao von DT'!AV102+'Bieu giao von DT'!AV110</f>
        <v>#REF!</v>
      </c>
      <c r="AJ20" s="500" t="e">
        <f>+'Bieu giao von DT'!AW51+'Bieu giao von DT'!AW60+'Bieu giao von DT'!AW69+'Bieu giao von DT'!AW81+'Bieu giao von DT'!AW93+'Bieu giao von DT'!AW102+'Bieu giao von DT'!AW110</f>
        <v>#REF!</v>
      </c>
      <c r="AK20" s="500" t="e">
        <f>+'Bieu giao von DT'!#REF!+'Bieu giao von DT'!#REF!+'Bieu giao von DT'!#REF!+'Bieu giao von DT'!#REF!+'Bieu giao von DT'!#REF!+'Bieu giao von DT'!#REF!+'Bieu giao von DT'!#REF!</f>
        <v>#REF!</v>
      </c>
      <c r="AL20" s="500">
        <f>+'Bieu giao von DT'!AY51+'Bieu giao von DT'!AY60+'Bieu giao von DT'!AY69+'Bieu giao von DT'!AY81+'Bieu giao von DT'!AY93+'Bieu giao von DT'!AY102+'Bieu giao von DT'!AY110</f>
        <v>30</v>
      </c>
      <c r="AM20" s="500">
        <f>+'Bieu giao von DT'!AZ51+'Bieu giao von DT'!AZ60+'Bieu giao von DT'!AZ69+'Bieu giao von DT'!AZ81+'Bieu giao von DT'!AZ93+'Bieu giao von DT'!AZ102+'Bieu giao von DT'!AZ110</f>
        <v>129029</v>
      </c>
      <c r="AN20" s="500">
        <f>+'Bieu giao von DT'!BA51+'Bieu giao von DT'!BA60+'Bieu giao von DT'!BA69+'Bieu giao von DT'!BA81+'Bieu giao von DT'!BA93+'Bieu giao von DT'!BA102+'Bieu giao von DT'!BA110</f>
        <v>128666</v>
      </c>
      <c r="AO20" s="500">
        <f>+'Bieu giao von DT'!BB51+'Bieu giao von DT'!BB60+'Bieu giao von DT'!BB69+'Bieu giao von DT'!BB81+'Bieu giao von DT'!BB93+'Bieu giao von DT'!BB102+'Bieu giao von DT'!BB110</f>
        <v>0</v>
      </c>
      <c r="AP20" s="500">
        <f>+'Bieu giao von DT'!BC51+'Bieu giao von DT'!BC60+'Bieu giao von DT'!BC69+'Bieu giao von DT'!BC81+'Bieu giao von DT'!BC93+'Bieu giao von DT'!BC102+'Bieu giao von DT'!BC110</f>
        <v>0</v>
      </c>
      <c r="AQ20" s="500">
        <f>+'Bieu giao von DT'!BD51+'Bieu giao von DT'!BD60+'Bieu giao von DT'!BD69+'Bieu giao von DT'!BD81+'Bieu giao von DT'!BD93+'Bieu giao von DT'!BD102+'Bieu giao von DT'!BD110</f>
        <v>128666</v>
      </c>
      <c r="AV20" s="500" t="e">
        <f t="shared" si="1"/>
        <v>#REF!</v>
      </c>
    </row>
    <row r="24" spans="2:48">
      <c r="B24" t="s">
        <v>1398</v>
      </c>
      <c r="V24" s="735" t="e">
        <f>+ĐT!#REF!</f>
        <v>#REF!</v>
      </c>
      <c r="W24" s="735"/>
      <c r="Y24" s="500" t="e">
        <f>+ĐT!#REF!</f>
        <v>#REF!</v>
      </c>
      <c r="AG24" s="504" t="e">
        <f>+ĐT!#REF!</f>
        <v>#REF!</v>
      </c>
    </row>
    <row r="25" spans="2:48">
      <c r="B25" t="s">
        <v>1399</v>
      </c>
      <c r="V25" s="735" t="e">
        <f>+ĐT!#REF!+ĐT!#REF!+ĐT!#REF!</f>
        <v>#REF!</v>
      </c>
      <c r="W25" s="735">
        <v>69531.959999999992</v>
      </c>
      <c r="X25" s="734" t="e">
        <f>+V25-W25</f>
        <v>#REF!</v>
      </c>
      <c r="Y25" s="500" t="e">
        <f>+ĐT!#REF!+ĐT!#REF!+ĐT!#REF!</f>
        <v>#REF!</v>
      </c>
      <c r="Z25">
        <v>5.0399999999999636</v>
      </c>
      <c r="AA25" s="734" t="e">
        <f>+Y25-Z25</f>
        <v>#REF!</v>
      </c>
      <c r="AG25" s="504" t="e">
        <f>+ĐT!#REF!+ĐT!#REF!+ĐT!#REF!</f>
        <v>#REF!</v>
      </c>
    </row>
    <row r="26" spans="2:48">
      <c r="B26" t="s">
        <v>1400</v>
      </c>
    </row>
    <row r="27" spans="2:48">
      <c r="B27" s="503" t="s">
        <v>38</v>
      </c>
      <c r="V27" s="738" t="e">
        <f>+ĐT!#REF!+ĐT!#REF!+ĐT!#REF!+ĐT!#REF!+ĐT!#REF!+ĐT!#REF!</f>
        <v>#REF!</v>
      </c>
      <c r="W27" s="739">
        <v>4436.3086000000003</v>
      </c>
      <c r="X27" s="734" t="e">
        <f>+V27-W27</f>
        <v>#REF!</v>
      </c>
      <c r="Y27" s="737" t="e">
        <f>+ĐT!#REF!+ĐT!#REF!+ĐT!#REF!+ĐT!#REF!+ĐT!#REF!+ĐT!#REF!</f>
        <v>#REF!</v>
      </c>
      <c r="Z27" s="736">
        <v>705.4194</v>
      </c>
      <c r="AA27" s="734" t="e">
        <f>+Y27-Z27</f>
        <v>#REF!</v>
      </c>
      <c r="AG27" s="504" t="e">
        <f>+ĐT!#REF!+ĐT!#REF!+ĐT!#REF!+ĐT!#REF!+ĐT!#REF!+ĐT!#REF!</f>
        <v>#REF!</v>
      </c>
      <c r="AH27" s="502"/>
      <c r="AI27" s="502"/>
      <c r="AJ27" s="504" t="e">
        <f>+ĐT!#REF!+ĐT!#REF!+ĐT!#REF!+ĐT!#REF!+ĐT!#REF!+ĐT!#REF!</f>
        <v>#REF!</v>
      </c>
      <c r="AL27" t="s">
        <v>1482</v>
      </c>
    </row>
    <row r="28" spans="2:48">
      <c r="B28" s="503" t="s">
        <v>68</v>
      </c>
      <c r="V28" s="738" t="e">
        <f>+ĐT!#REF!+ĐT!#REF!+ĐT!#REF!+ĐT!#REF!+ĐT!#REF!+ĐT!#REF!</f>
        <v>#REF!</v>
      </c>
      <c r="W28" s="739">
        <v>19847.207599999998</v>
      </c>
      <c r="X28" s="734" t="e">
        <f>+V28-W28</f>
        <v>#REF!</v>
      </c>
      <c r="Y28" s="737" t="e">
        <f>+ĐT!#REF!+ĐT!#REF!+ĐT!#REF!+ĐT!#REF!+ĐT!#REF!+ĐT!#REF!</f>
        <v>#REF!</v>
      </c>
      <c r="Z28" s="736">
        <v>908.79240000000209</v>
      </c>
      <c r="AA28" s="734" t="e">
        <f>+Y28-Z28</f>
        <v>#REF!</v>
      </c>
      <c r="AG28" s="504" t="e">
        <f>+ĐT!#REF!+ĐT!#REF!+ĐT!#REF!+ĐT!#REF!+ĐT!#REF!+ĐT!#REF!</f>
        <v>#REF!</v>
      </c>
      <c r="AH28" s="502"/>
      <c r="AI28" s="502"/>
      <c r="AJ28" s="504" t="e">
        <f>+ĐT!#REF!+ĐT!#REF!+ĐT!#REF!+ĐT!#REF!+ĐT!#REF!+ĐT!#REF!</f>
        <v>#REF!</v>
      </c>
    </row>
    <row r="29" spans="2:48">
      <c r="B29" s="503" t="s">
        <v>77</v>
      </c>
      <c r="V29" s="738" t="e">
        <f>+ĐT!#REF!+ĐT!#REF!+ĐT!#REF!+ĐT!#REF!+ĐT!#REF!+ĐT!#REF!</f>
        <v>#REF!</v>
      </c>
      <c r="W29" s="739">
        <v>8464.7685000000001</v>
      </c>
      <c r="X29" s="734" t="e">
        <f t="shared" ref="X29:X34" si="2">+V29-W29</f>
        <v>#REF!</v>
      </c>
      <c r="Y29" s="737" t="e">
        <f>+ĐT!#REF!+ĐT!#REF!+ĐT!#REF!+ĐT!#REF!+ĐT!#REF!+ĐT!#REF!</f>
        <v>#REF!</v>
      </c>
      <c r="Z29" s="736">
        <v>509.23150000000004</v>
      </c>
      <c r="AA29" s="734" t="e">
        <f t="shared" ref="AA29:AA34" si="3">+Y29-Z29</f>
        <v>#REF!</v>
      </c>
      <c r="AG29" s="504" t="e">
        <f>+ĐT!#REF!+ĐT!#REF!+ĐT!#REF!+ĐT!#REF!+ĐT!#REF!+ĐT!#REF!</f>
        <v>#REF!</v>
      </c>
      <c r="AH29" s="502"/>
      <c r="AI29" s="502"/>
      <c r="AJ29" s="504" t="e">
        <f>+ĐT!#REF!+ĐT!#REF!+ĐT!#REF!+ĐT!#REF!+ĐT!#REF!+ĐT!#REF!</f>
        <v>#REF!</v>
      </c>
    </row>
    <row r="30" spans="2:48">
      <c r="B30" s="503" t="s">
        <v>152</v>
      </c>
      <c r="V30" s="738" t="e">
        <f>+ĐT!#REF!+ĐT!#REF!+ĐT!#REF!+ĐT!#REF!+ĐT!#REF!+ĐT!#REF!+ĐT!#REF!</f>
        <v>#REF!</v>
      </c>
      <c r="W30" s="739">
        <v>32441.912</v>
      </c>
      <c r="X30" s="734" t="e">
        <f t="shared" si="2"/>
        <v>#REF!</v>
      </c>
      <c r="Y30" s="737" t="e">
        <f>+ĐT!#REF!+ĐT!#REF!+ĐT!#REF!+ĐT!#REF!+ĐT!#REF!+ĐT!#REF!+ĐT!#REF!</f>
        <v>#REF!</v>
      </c>
      <c r="Z30" s="736">
        <v>5012.4470000000001</v>
      </c>
      <c r="AA30" s="734" t="e">
        <f t="shared" si="3"/>
        <v>#REF!</v>
      </c>
      <c r="AG30" s="504" t="e">
        <f>+ĐT!#REF!+ĐT!#REF!+ĐT!#REF!+ĐT!#REF!+ĐT!#REF!+ĐT!#REF!+ĐT!#REF!</f>
        <v>#REF!</v>
      </c>
      <c r="AJ30" s="504" t="e">
        <f>+ĐT!#REF!+ĐT!#REF!+ĐT!#REF!+ĐT!#REF!+ĐT!#REF!+ĐT!#REF!+ĐT!#REF!</f>
        <v>#REF!</v>
      </c>
    </row>
    <row r="31" spans="2:48">
      <c r="B31" s="503" t="s">
        <v>204</v>
      </c>
      <c r="V31" s="738" t="e">
        <f>+ĐT!#REF!+ĐT!#REF!+ĐT!#REF!+ĐT!#REF!+ĐT!#REF!+ĐT!#REF!</f>
        <v>#REF!</v>
      </c>
      <c r="W31" s="739">
        <v>44408.928599999999</v>
      </c>
      <c r="X31" s="734" t="e">
        <f t="shared" si="2"/>
        <v>#REF!</v>
      </c>
      <c r="Y31" s="737" t="e">
        <f>+ĐT!#REF!+ĐT!#REF!+ĐT!#REF!+ĐT!#REF!+ĐT!#REF!+ĐT!#REF!</f>
        <v>#REF!</v>
      </c>
      <c r="Z31" s="736">
        <v>7980.0713999999998</v>
      </c>
      <c r="AA31" s="734" t="e">
        <f t="shared" si="3"/>
        <v>#REF!</v>
      </c>
      <c r="AG31" s="732" t="e">
        <f>+ĐT!#REF!+ĐT!#REF!+ĐT!#REF!+ĐT!#REF!+ĐT!#REF!+ĐT!#REF!</f>
        <v>#REF!</v>
      </c>
      <c r="AH31" s="733"/>
      <c r="AI31" s="733"/>
      <c r="AJ31" s="732" t="e">
        <f>+ĐT!#REF!+ĐT!#REF!+ĐT!#REF!+ĐT!#REF!+ĐT!#REF!+ĐT!#REF!</f>
        <v>#REF!</v>
      </c>
      <c r="AM31" s="500"/>
    </row>
    <row r="32" spans="2:48">
      <c r="B32" s="503" t="s">
        <v>217</v>
      </c>
      <c r="V32" s="738" t="e">
        <f>+ĐT!#REF!+ĐT!#REF!+ĐT!#REF!+ĐT!#REF!+ĐT!#REF!+ĐT!#REF!+ĐT!#REF!</f>
        <v>#REF!</v>
      </c>
      <c r="W32" s="739">
        <v>52507.385000000002</v>
      </c>
      <c r="X32" s="734" t="e">
        <f t="shared" si="2"/>
        <v>#REF!</v>
      </c>
      <c r="Y32" s="737" t="e">
        <f>+ĐT!#REF!+ĐT!#REF!+ĐT!#REF!+ĐT!#REF!+ĐT!#REF!+ĐT!#REF!+ĐT!#REF!</f>
        <v>#REF!</v>
      </c>
      <c r="Z32" s="736">
        <v>4515.6149999999998</v>
      </c>
      <c r="AA32" s="734" t="e">
        <f t="shared" si="3"/>
        <v>#REF!</v>
      </c>
      <c r="AG32" s="732" t="e">
        <f>+ĐT!#REF!+ĐT!#REF!+ĐT!#REF!+ĐT!#REF!+ĐT!#REF!+ĐT!#REF!+ĐT!#REF!</f>
        <v>#REF!</v>
      </c>
      <c r="AH32" s="733"/>
      <c r="AI32" s="733"/>
      <c r="AJ32" s="732" t="e">
        <f>+ĐT!#REF!+ĐT!#REF!+ĐT!#REF!+ĐT!#REF!+ĐT!#REF!+ĐT!#REF!+ĐT!#REF!</f>
        <v>#REF!</v>
      </c>
    </row>
    <row r="33" spans="2:36">
      <c r="B33" s="61" t="s">
        <v>247</v>
      </c>
      <c r="V33" s="738" t="e">
        <f>+ĐT!#REF!+ĐT!#REF!+ĐT!#REF!+ĐT!#REF!+ĐT!#REF!+ĐT!#REF!+ĐT!#REF!</f>
        <v>#REF!</v>
      </c>
      <c r="W33" s="739">
        <v>66001.087</v>
      </c>
      <c r="X33" s="734" t="e">
        <f t="shared" si="2"/>
        <v>#REF!</v>
      </c>
      <c r="Y33" s="737" t="e">
        <f>+ĐT!#REF!+ĐT!#REF!+ĐT!#REF!+ĐT!#REF!+ĐT!#REF!+ĐT!#REF!+ĐT!#REF!</f>
        <v>#REF!</v>
      </c>
      <c r="Z33" s="736">
        <v>896.91300000000001</v>
      </c>
      <c r="AA33" s="734" t="e">
        <f t="shared" si="3"/>
        <v>#REF!</v>
      </c>
      <c r="AG33" s="732" t="e">
        <f>+ĐT!#REF!+ĐT!#REF!+ĐT!#REF!+ĐT!#REF!+ĐT!#REF!+ĐT!#REF!+ĐT!#REF!</f>
        <v>#REF!</v>
      </c>
      <c r="AH33" s="733"/>
      <c r="AI33" s="733"/>
      <c r="AJ33" s="732" t="e">
        <f>+ĐT!#REF!+ĐT!#REF!+ĐT!#REF!+ĐT!#REF!+ĐT!#REF!+ĐT!#REF!+ĐT!#REF!</f>
        <v>#REF!</v>
      </c>
    </row>
    <row r="34" spans="2:36">
      <c r="B34" s="61" t="s">
        <v>258</v>
      </c>
      <c r="V34" s="738" t="e">
        <f>+ĐT!#REF!+ĐT!#REF!+ĐT!#REF!+ĐT!#REF!+ĐT!#REF!+ĐT!#REF!+ĐT!#REF!</f>
        <v>#REF!</v>
      </c>
      <c r="W34" s="739">
        <v>59341.774000000005</v>
      </c>
      <c r="X34" s="734" t="e">
        <f t="shared" si="2"/>
        <v>#REF!</v>
      </c>
      <c r="Y34" s="737" t="e">
        <f>+ĐT!#REF!+ĐT!#REF!+ĐT!#REF!+ĐT!#REF!+ĐT!#REF!+ĐT!#REF!+ĐT!#REF!</f>
        <v>#REF!</v>
      </c>
      <c r="Z34" s="736">
        <v>8836.2260000000006</v>
      </c>
      <c r="AA34" s="734" t="e">
        <f t="shared" si="3"/>
        <v>#REF!</v>
      </c>
      <c r="AG34" s="504" t="e">
        <f>+ĐT!#REF!+ĐT!#REF!+ĐT!#REF!+ĐT!#REF!+ĐT!#REF!+ĐT!#REF!+ĐT!#REF!</f>
        <v>#REF!</v>
      </c>
      <c r="AH34" s="502"/>
      <c r="AI34" s="502"/>
      <c r="AJ34" s="504" t="e">
        <f>+ĐT!#REF!+ĐT!#REF!+ĐT!#REF!+ĐT!#REF!+ĐT!#REF!+ĐT!#REF!</f>
        <v>#REF!</v>
      </c>
    </row>
  </sheetData>
  <mergeCells count="47">
    <mergeCell ref="AM7:AM8"/>
    <mergeCell ref="AN7:AP7"/>
    <mergeCell ref="V7:W7"/>
    <mergeCell ref="X7:X8"/>
    <mergeCell ref="Y7:Z7"/>
    <mergeCell ref="AB7:AB8"/>
    <mergeCell ref="AC7:AD7"/>
    <mergeCell ref="AF7:AF8"/>
    <mergeCell ref="AL6:AL8"/>
    <mergeCell ref="AM6:AP6"/>
    <mergeCell ref="AJ7:AK7"/>
    <mergeCell ref="AB6:AD6"/>
    <mergeCell ref="AE6:AE8"/>
    <mergeCell ref="AF6:AH6"/>
    <mergeCell ref="AI6:AK6"/>
    <mergeCell ref="AG7:AH7"/>
    <mergeCell ref="AI7:AI8"/>
    <mergeCell ref="Q7:Q8"/>
    <mergeCell ref="R7:S7"/>
    <mergeCell ref="U7:U8"/>
    <mergeCell ref="X6:Z6"/>
    <mergeCell ref="AA6:AA8"/>
    <mergeCell ref="AA5:AK5"/>
    <mergeCell ref="AL5:AQ5"/>
    <mergeCell ref="AR5:AR8"/>
    <mergeCell ref="C6:C8"/>
    <mergeCell ref="D6:G6"/>
    <mergeCell ref="H6:H8"/>
    <mergeCell ref="I6:I8"/>
    <mergeCell ref="J6:J8"/>
    <mergeCell ref="K6:K8"/>
    <mergeCell ref="L6:O6"/>
    <mergeCell ref="P5:Z5"/>
    <mergeCell ref="P6:P8"/>
    <mergeCell ref="Q6:S6"/>
    <mergeCell ref="T6:T8"/>
    <mergeCell ref="U6:W6"/>
    <mergeCell ref="AQ6:AQ8"/>
    <mergeCell ref="A5:A8"/>
    <mergeCell ref="B5:B8"/>
    <mergeCell ref="C5:G5"/>
    <mergeCell ref="H5:J5"/>
    <mergeCell ref="K5:O5"/>
    <mergeCell ref="D7:D8"/>
    <mergeCell ref="E7:G7"/>
    <mergeCell ref="L7:L8"/>
    <mergeCell ref="M7:O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49"/>
  <sheetViews>
    <sheetView zoomScale="115" zoomScaleNormal="115" workbookViewId="0">
      <selection activeCell="C9" sqref="C9"/>
    </sheetView>
  </sheetViews>
  <sheetFormatPr defaultRowHeight="15"/>
  <cols>
    <col min="1" max="1" width="5.140625" style="832" customWidth="1"/>
    <col min="2" max="2" width="36.140625" style="832" customWidth="1"/>
    <col min="3" max="3" width="10.5703125" style="832" customWidth="1"/>
    <col min="4" max="4" width="9.140625" style="832" hidden="1" customWidth="1"/>
    <col min="5" max="5" width="10.85546875" style="832" hidden="1" customWidth="1"/>
    <col min="6" max="6" width="9.140625" style="832" hidden="1" customWidth="1"/>
    <col min="7" max="7" width="10.140625" style="832" hidden="1" customWidth="1"/>
    <col min="8" max="8" width="10.7109375" style="832" hidden="1" customWidth="1"/>
    <col min="9" max="9" width="10.42578125" style="832" customWidth="1"/>
    <col min="10" max="14" width="7.28515625" style="832" customWidth="1"/>
    <col min="15" max="18" width="6.7109375" style="832" customWidth="1"/>
    <col min="19" max="20" width="10.28515625" style="832" customWidth="1"/>
    <col min="21" max="21" width="10.28515625" style="983" customWidth="1"/>
    <col min="22" max="22" width="21" style="832" customWidth="1"/>
    <col min="23" max="16384" width="9.140625" style="832"/>
  </cols>
  <sheetData>
    <row r="1" spans="1:22" s="881" customFormat="1" ht="18" customHeight="1">
      <c r="A1" s="880"/>
      <c r="B1" s="880"/>
      <c r="C1" s="880"/>
      <c r="D1" s="880"/>
      <c r="E1" s="880"/>
      <c r="F1" s="880"/>
      <c r="G1" s="880"/>
      <c r="H1" s="880"/>
      <c r="I1" s="880"/>
      <c r="J1" s="880"/>
      <c r="K1" s="880"/>
      <c r="L1" s="880"/>
      <c r="M1" s="880"/>
      <c r="N1" s="880"/>
      <c r="O1" s="880"/>
      <c r="P1" s="880"/>
      <c r="Q1" s="880"/>
      <c r="R1" s="880"/>
      <c r="S1" s="1007" t="s">
        <v>1632</v>
      </c>
      <c r="T1" s="1007"/>
      <c r="U1" s="1007"/>
      <c r="V1" s="1007"/>
    </row>
    <row r="2" spans="1:22" s="881" customFormat="1" ht="18" customHeight="1">
      <c r="A2" s="1010" t="s">
        <v>1789</v>
      </c>
      <c r="B2" s="1010"/>
      <c r="C2" s="1010"/>
      <c r="D2" s="1010"/>
      <c r="E2" s="1010"/>
      <c r="F2" s="1010"/>
      <c r="G2" s="1010"/>
      <c r="H2" s="1010"/>
      <c r="I2" s="1010"/>
      <c r="J2" s="1010"/>
      <c r="K2" s="1010"/>
      <c r="L2" s="1010"/>
      <c r="M2" s="1010"/>
      <c r="N2" s="1010"/>
      <c r="O2" s="1010"/>
      <c r="P2" s="1010"/>
      <c r="Q2" s="1010"/>
      <c r="R2" s="1010"/>
      <c r="S2" s="1010"/>
      <c r="T2" s="1010"/>
      <c r="U2" s="1010"/>
      <c r="V2" s="1010"/>
    </row>
    <row r="3" spans="1:22" s="881" customFormat="1" ht="18" customHeight="1">
      <c r="A3" s="1011" t="s">
        <v>1929</v>
      </c>
      <c r="B3" s="1012"/>
      <c r="C3" s="1012"/>
      <c r="D3" s="1012"/>
      <c r="E3" s="1012"/>
      <c r="F3" s="1012"/>
      <c r="G3" s="1012"/>
      <c r="H3" s="1012"/>
      <c r="I3" s="1012"/>
      <c r="J3" s="1012"/>
      <c r="K3" s="1012"/>
      <c r="L3" s="1012"/>
      <c r="M3" s="1012"/>
      <c r="N3" s="1012"/>
      <c r="O3" s="1012"/>
      <c r="P3" s="1012"/>
      <c r="Q3" s="1012"/>
      <c r="R3" s="1012"/>
      <c r="S3" s="1012"/>
      <c r="T3" s="1012"/>
      <c r="U3" s="1012"/>
      <c r="V3" s="1012"/>
    </row>
    <row r="4" spans="1:22">
      <c r="A4" s="833"/>
      <c r="B4" s="833"/>
      <c r="C4" s="833"/>
      <c r="D4" s="833"/>
      <c r="E4" s="833"/>
      <c r="F4" s="833"/>
      <c r="G4" s="833"/>
      <c r="H4" s="833"/>
      <c r="I4" s="833"/>
      <c r="J4" s="833"/>
      <c r="K4" s="833"/>
      <c r="L4" s="833"/>
      <c r="M4" s="833"/>
      <c r="N4" s="833"/>
      <c r="O4" s="833"/>
      <c r="P4" s="833"/>
      <c r="Q4" s="833"/>
      <c r="R4" s="833"/>
      <c r="S4" s="833"/>
      <c r="T4" s="833"/>
      <c r="U4" s="965"/>
      <c r="V4" s="833"/>
    </row>
    <row r="5" spans="1:22" ht="21.75" customHeight="1">
      <c r="A5" s="1009" t="s">
        <v>428</v>
      </c>
      <c r="B5" s="1009" t="s">
        <v>1556</v>
      </c>
      <c r="C5" s="1009" t="s">
        <v>1557</v>
      </c>
      <c r="D5" s="1009" t="s">
        <v>1558</v>
      </c>
      <c r="E5" s="1009"/>
      <c r="F5" s="1009"/>
      <c r="G5" s="1009" t="s">
        <v>1559</v>
      </c>
      <c r="H5" s="1009" t="s">
        <v>1560</v>
      </c>
      <c r="I5" s="1009" t="s">
        <v>1600</v>
      </c>
      <c r="J5" s="1008" t="s">
        <v>1601</v>
      </c>
      <c r="K5" s="1008"/>
      <c r="L5" s="1008"/>
      <c r="M5" s="1008"/>
      <c r="N5" s="1008"/>
      <c r="O5" s="1013" t="s">
        <v>1602</v>
      </c>
      <c r="P5" s="1014"/>
      <c r="Q5" s="1014"/>
      <c r="R5" s="1014"/>
      <c r="S5" s="1014"/>
      <c r="T5" s="1014"/>
      <c r="U5" s="1015"/>
      <c r="V5" s="1009" t="s">
        <v>1631</v>
      </c>
    </row>
    <row r="6" spans="1:22" ht="87.75">
      <c r="A6" s="1009"/>
      <c r="B6" s="1009"/>
      <c r="C6" s="1009"/>
      <c r="D6" s="925" t="s">
        <v>1561</v>
      </c>
      <c r="E6" s="925" t="s">
        <v>1562</v>
      </c>
      <c r="F6" s="925" t="s">
        <v>1563</v>
      </c>
      <c r="G6" s="1009"/>
      <c r="H6" s="1009"/>
      <c r="I6" s="1009"/>
      <c r="J6" s="834" t="s">
        <v>1604</v>
      </c>
      <c r="K6" s="834" t="s">
        <v>1605</v>
      </c>
      <c r="L6" s="834" t="s">
        <v>1606</v>
      </c>
      <c r="M6" s="834" t="s">
        <v>1607</v>
      </c>
      <c r="N6" s="834" t="s">
        <v>1630</v>
      </c>
      <c r="O6" s="925" t="s">
        <v>1608</v>
      </c>
      <c r="P6" s="925" t="s">
        <v>1609</v>
      </c>
      <c r="Q6" s="925" t="s">
        <v>25</v>
      </c>
      <c r="R6" s="925" t="s">
        <v>28</v>
      </c>
      <c r="S6" s="925" t="s">
        <v>1603</v>
      </c>
      <c r="T6" s="888" t="s">
        <v>1790</v>
      </c>
      <c r="U6" s="966" t="s">
        <v>1928</v>
      </c>
      <c r="V6" s="1009"/>
    </row>
    <row r="7" spans="1:22" s="837" customFormat="1">
      <c r="A7" s="835">
        <v>1</v>
      </c>
      <c r="B7" s="835">
        <v>2</v>
      </c>
      <c r="C7" s="835">
        <v>3</v>
      </c>
      <c r="D7" s="835"/>
      <c r="E7" s="835"/>
      <c r="F7" s="835"/>
      <c r="G7" s="835"/>
      <c r="H7" s="835"/>
      <c r="I7" s="835">
        <v>4</v>
      </c>
      <c r="J7" s="836">
        <v>5</v>
      </c>
      <c r="K7" s="835">
        <v>6</v>
      </c>
      <c r="L7" s="836">
        <v>7</v>
      </c>
      <c r="M7" s="835">
        <v>8</v>
      </c>
      <c r="N7" s="836">
        <v>9</v>
      </c>
      <c r="O7" s="835">
        <v>10</v>
      </c>
      <c r="P7" s="836">
        <v>11</v>
      </c>
      <c r="Q7" s="835">
        <v>12</v>
      </c>
      <c r="R7" s="836">
        <v>13</v>
      </c>
      <c r="S7" s="835">
        <v>14</v>
      </c>
      <c r="T7" s="889"/>
      <c r="U7" s="967"/>
      <c r="V7" s="836">
        <v>15</v>
      </c>
    </row>
    <row r="8" spans="1:22" ht="21" customHeight="1">
      <c r="A8" s="838" t="s">
        <v>37</v>
      </c>
      <c r="B8" s="839" t="s">
        <v>1564</v>
      </c>
      <c r="C8" s="838"/>
      <c r="D8" s="838"/>
      <c r="E8" s="838"/>
      <c r="F8" s="838"/>
      <c r="G8" s="838"/>
      <c r="H8" s="838"/>
      <c r="I8" s="838"/>
      <c r="J8" s="840"/>
      <c r="K8" s="840"/>
      <c r="L8" s="840"/>
      <c r="M8" s="840"/>
      <c r="N8" s="840"/>
      <c r="O8" s="840"/>
      <c r="P8" s="838"/>
      <c r="Q8" s="840"/>
      <c r="R8" s="840"/>
      <c r="S8" s="840"/>
      <c r="T8" s="890"/>
      <c r="U8" s="968"/>
      <c r="V8" s="838"/>
    </row>
    <row r="9" spans="1:22" ht="43.5" customHeight="1">
      <c r="A9" s="841">
        <v>1</v>
      </c>
      <c r="B9" s="842" t="s">
        <v>1565</v>
      </c>
      <c r="C9" s="841" t="s">
        <v>1566</v>
      </c>
      <c r="D9" s="843"/>
      <c r="E9" s="843"/>
      <c r="F9" s="844" t="s">
        <v>1567</v>
      </c>
      <c r="G9" s="843"/>
      <c r="H9" s="843"/>
      <c r="I9" s="844" t="s">
        <v>1567</v>
      </c>
      <c r="J9" s="845"/>
      <c r="K9" s="845"/>
      <c r="L9" s="845"/>
      <c r="M9" s="845"/>
      <c r="N9" s="845"/>
      <c r="O9" s="845"/>
      <c r="P9" s="843"/>
      <c r="Q9" s="845"/>
      <c r="R9" s="845"/>
      <c r="S9" s="845"/>
      <c r="T9" s="891"/>
      <c r="U9" s="969"/>
      <c r="V9" s="841"/>
    </row>
    <row r="10" spans="1:22" ht="45">
      <c r="A10" s="841">
        <v>2</v>
      </c>
      <c r="B10" s="842" t="s">
        <v>1568</v>
      </c>
      <c r="C10" s="841" t="s">
        <v>1566</v>
      </c>
      <c r="D10" s="844" t="s">
        <v>1569</v>
      </c>
      <c r="E10" s="843"/>
      <c r="F10" s="843"/>
      <c r="G10" s="843"/>
      <c r="H10" s="843"/>
      <c r="I10" s="844" t="s">
        <v>1569</v>
      </c>
      <c r="J10" s="845"/>
      <c r="K10" s="845"/>
      <c r="L10" s="845"/>
      <c r="M10" s="845"/>
      <c r="N10" s="845"/>
      <c r="O10" s="845"/>
      <c r="P10" s="843"/>
      <c r="Q10" s="845"/>
      <c r="R10" s="845"/>
      <c r="S10" s="845"/>
      <c r="T10" s="891"/>
      <c r="U10" s="969"/>
      <c r="V10" s="841"/>
    </row>
    <row r="11" spans="1:22" ht="21" customHeight="1">
      <c r="A11" s="841">
        <v>3</v>
      </c>
      <c r="B11" s="842" t="s">
        <v>1570</v>
      </c>
      <c r="C11" s="841" t="s">
        <v>1571</v>
      </c>
      <c r="D11" s="846">
        <v>60</v>
      </c>
      <c r="E11" s="846"/>
      <c r="F11" s="844"/>
      <c r="G11" s="846">
        <v>57.5</v>
      </c>
      <c r="H11" s="846">
        <v>57.5</v>
      </c>
      <c r="I11" s="846">
        <v>57.5</v>
      </c>
      <c r="J11" s="847"/>
      <c r="K11" s="847"/>
      <c r="L11" s="847"/>
      <c r="M11" s="847"/>
      <c r="N11" s="847"/>
      <c r="O11" s="847"/>
      <c r="P11" s="846"/>
      <c r="Q11" s="847"/>
      <c r="R11" s="847"/>
      <c r="S11" s="847"/>
      <c r="T11" s="892"/>
      <c r="U11" s="970"/>
      <c r="V11" s="848"/>
    </row>
    <row r="12" spans="1:22" ht="30">
      <c r="A12" s="841">
        <v>4</v>
      </c>
      <c r="B12" s="842" t="s">
        <v>1610</v>
      </c>
      <c r="C12" s="841" t="s">
        <v>1611</v>
      </c>
      <c r="D12" s="846"/>
      <c r="E12" s="846"/>
      <c r="F12" s="844"/>
      <c r="G12" s="846"/>
      <c r="H12" s="846"/>
      <c r="I12" s="846">
        <v>4</v>
      </c>
      <c r="J12" s="847"/>
      <c r="K12" s="847"/>
      <c r="L12" s="847"/>
      <c r="M12" s="847"/>
      <c r="N12" s="849"/>
      <c r="O12" s="849"/>
      <c r="P12" s="846"/>
      <c r="Q12" s="847"/>
      <c r="R12" s="849"/>
      <c r="S12" s="849"/>
      <c r="T12" s="893"/>
      <c r="U12" s="971"/>
      <c r="V12" s="848"/>
    </row>
    <row r="13" spans="1:22" ht="21" customHeight="1">
      <c r="A13" s="841">
        <v>5</v>
      </c>
      <c r="B13" s="842" t="s">
        <v>1899</v>
      </c>
      <c r="C13" s="841" t="s">
        <v>1571</v>
      </c>
      <c r="D13" s="846">
        <v>30</v>
      </c>
      <c r="E13" s="846"/>
      <c r="F13" s="844"/>
      <c r="G13" s="846">
        <f>4/8*100</f>
        <v>50</v>
      </c>
      <c r="H13" s="846">
        <f>4/8*100</f>
        <v>50</v>
      </c>
      <c r="I13" s="846">
        <v>2</v>
      </c>
      <c r="J13" s="846"/>
      <c r="K13" s="846"/>
      <c r="L13" s="846"/>
      <c r="M13" s="846"/>
      <c r="N13" s="850"/>
      <c r="O13" s="850"/>
      <c r="P13" s="851"/>
      <c r="Q13" s="851"/>
      <c r="R13" s="850"/>
      <c r="S13" s="850"/>
      <c r="T13" s="894"/>
      <c r="U13" s="972"/>
      <c r="V13" s="841"/>
    </row>
    <row r="14" spans="1:22" ht="21" customHeight="1">
      <c r="A14" s="841">
        <v>6</v>
      </c>
      <c r="B14" s="852" t="s">
        <v>1612</v>
      </c>
      <c r="C14" s="841" t="s">
        <v>1572</v>
      </c>
      <c r="D14" s="841"/>
      <c r="E14" s="841"/>
      <c r="F14" s="841"/>
      <c r="G14" s="841"/>
      <c r="H14" s="841">
        <v>17.3</v>
      </c>
      <c r="I14" s="853">
        <v>17.3</v>
      </c>
      <c r="J14" s="854"/>
      <c r="K14" s="854"/>
      <c r="L14" s="854"/>
      <c r="M14" s="854"/>
      <c r="N14" s="854"/>
      <c r="O14" s="854"/>
      <c r="P14" s="841"/>
      <c r="Q14" s="854"/>
      <c r="R14" s="854"/>
      <c r="S14" s="854"/>
      <c r="T14" s="895"/>
      <c r="U14" s="973"/>
      <c r="V14" s="841"/>
    </row>
    <row r="15" spans="1:22" ht="21" customHeight="1">
      <c r="A15" s="841">
        <v>7</v>
      </c>
      <c r="B15" s="852" t="s">
        <v>1613</v>
      </c>
      <c r="C15" s="841" t="s">
        <v>1611</v>
      </c>
      <c r="D15" s="841"/>
      <c r="E15" s="841"/>
      <c r="F15" s="841"/>
      <c r="G15" s="841"/>
      <c r="H15" s="841"/>
      <c r="I15" s="853">
        <v>0</v>
      </c>
      <c r="J15" s="854"/>
      <c r="K15" s="854"/>
      <c r="L15" s="854"/>
      <c r="M15" s="854"/>
      <c r="N15" s="854"/>
      <c r="O15" s="854"/>
      <c r="P15" s="841"/>
      <c r="Q15" s="854"/>
      <c r="R15" s="854"/>
      <c r="S15" s="854"/>
      <c r="T15" s="895"/>
      <c r="U15" s="973"/>
      <c r="V15" s="841"/>
    </row>
    <row r="16" spans="1:22" ht="45">
      <c r="A16" s="841">
        <v>8</v>
      </c>
      <c r="B16" s="842" t="s">
        <v>1900</v>
      </c>
      <c r="C16" s="841" t="s">
        <v>1571</v>
      </c>
      <c r="D16" s="846">
        <v>60</v>
      </c>
      <c r="E16" s="846"/>
      <c r="F16" s="844"/>
      <c r="G16" s="846"/>
      <c r="H16" s="846"/>
      <c r="I16" s="846">
        <v>25</v>
      </c>
      <c r="J16" s="854"/>
      <c r="K16" s="854"/>
      <c r="L16" s="854"/>
      <c r="M16" s="854"/>
      <c r="N16" s="854"/>
      <c r="O16" s="854"/>
      <c r="P16" s="841"/>
      <c r="Q16" s="854"/>
      <c r="R16" s="854"/>
      <c r="S16" s="854"/>
      <c r="T16" s="895"/>
      <c r="U16" s="973"/>
      <c r="V16" s="841"/>
    </row>
    <row r="17" spans="1:22" ht="21" customHeight="1">
      <c r="A17" s="841">
        <v>9</v>
      </c>
      <c r="B17" s="842" t="s">
        <v>1614</v>
      </c>
      <c r="C17" s="841" t="s">
        <v>1573</v>
      </c>
      <c r="D17" s="843"/>
      <c r="E17" s="844" t="s">
        <v>1574</v>
      </c>
      <c r="F17" s="844"/>
      <c r="G17" s="843">
        <v>3</v>
      </c>
      <c r="H17" s="843">
        <v>3</v>
      </c>
      <c r="I17" s="844" t="s">
        <v>1575</v>
      </c>
      <c r="J17" s="855"/>
      <c r="K17" s="847"/>
      <c r="L17" s="847"/>
      <c r="M17" s="847"/>
      <c r="N17" s="847"/>
      <c r="O17" s="847"/>
      <c r="P17" s="843"/>
      <c r="Q17" s="855"/>
      <c r="R17" s="847"/>
      <c r="S17" s="847"/>
      <c r="T17" s="892"/>
      <c r="U17" s="970"/>
      <c r="V17" s="848"/>
    </row>
    <row r="18" spans="1:22" ht="21" customHeight="1">
      <c r="A18" s="841">
        <v>10</v>
      </c>
      <c r="B18" s="842" t="s">
        <v>1621</v>
      </c>
      <c r="C18" s="841" t="s">
        <v>1573</v>
      </c>
      <c r="D18" s="843"/>
      <c r="E18" s="844" t="s">
        <v>1576</v>
      </c>
      <c r="F18" s="843"/>
      <c r="G18" s="843">
        <v>4</v>
      </c>
      <c r="H18" s="843">
        <v>4</v>
      </c>
      <c r="I18" s="844" t="s">
        <v>1615</v>
      </c>
      <c r="J18" s="855"/>
      <c r="K18" s="855"/>
      <c r="L18" s="855"/>
      <c r="M18" s="855"/>
      <c r="N18" s="855"/>
      <c r="O18" s="855"/>
      <c r="P18" s="856"/>
      <c r="Q18" s="855"/>
      <c r="R18" s="855"/>
      <c r="S18" s="855"/>
      <c r="T18" s="896"/>
      <c r="U18" s="974"/>
      <c r="V18" s="841"/>
    </row>
    <row r="19" spans="1:22" ht="45">
      <c r="A19" s="841">
        <v>11</v>
      </c>
      <c r="B19" s="842" t="s">
        <v>1616</v>
      </c>
      <c r="C19" s="841"/>
      <c r="D19" s="843"/>
      <c r="E19" s="844"/>
      <c r="F19" s="843"/>
      <c r="G19" s="843"/>
      <c r="H19" s="843"/>
      <c r="I19" s="844" t="s">
        <v>1617</v>
      </c>
      <c r="J19" s="855"/>
      <c r="K19" s="855"/>
      <c r="L19" s="855"/>
      <c r="M19" s="855"/>
      <c r="N19" s="855"/>
      <c r="O19" s="855"/>
      <c r="P19" s="856"/>
      <c r="Q19" s="855"/>
      <c r="R19" s="855"/>
      <c r="S19" s="855"/>
      <c r="T19" s="896"/>
      <c r="U19" s="974"/>
      <c r="V19" s="841"/>
    </row>
    <row r="20" spans="1:22" ht="36" customHeight="1">
      <c r="A20" s="841">
        <v>12</v>
      </c>
      <c r="B20" s="842" t="s">
        <v>1618</v>
      </c>
      <c r="C20" s="841" t="s">
        <v>1619</v>
      </c>
      <c r="D20" s="846"/>
      <c r="E20" s="846"/>
      <c r="F20" s="846"/>
      <c r="G20" s="846"/>
      <c r="H20" s="846"/>
      <c r="I20" s="846">
        <v>1</v>
      </c>
      <c r="J20" s="847"/>
      <c r="K20" s="847"/>
      <c r="L20" s="847"/>
      <c r="M20" s="847"/>
      <c r="N20" s="847"/>
      <c r="O20" s="847"/>
      <c r="P20" s="846"/>
      <c r="Q20" s="847"/>
      <c r="R20" s="847"/>
      <c r="S20" s="847"/>
      <c r="T20" s="892"/>
      <c r="U20" s="970"/>
      <c r="V20" s="848"/>
    </row>
    <row r="21" spans="1:22" ht="36" customHeight="1">
      <c r="A21" s="841">
        <v>13</v>
      </c>
      <c r="B21" s="842" t="s">
        <v>1577</v>
      </c>
      <c r="C21" s="841" t="s">
        <v>1571</v>
      </c>
      <c r="D21" s="843"/>
      <c r="E21" s="843"/>
      <c r="F21" s="844">
        <v>50</v>
      </c>
      <c r="G21" s="843"/>
      <c r="H21" s="843"/>
      <c r="I21" s="846">
        <v>31.03448275862069</v>
      </c>
      <c r="J21" s="845"/>
      <c r="K21" s="845"/>
      <c r="L21" s="845"/>
      <c r="M21" s="845"/>
      <c r="N21" s="845"/>
      <c r="O21" s="845"/>
      <c r="P21" s="843"/>
      <c r="Q21" s="845"/>
      <c r="R21" s="845"/>
      <c r="S21" s="845"/>
      <c r="T21" s="891"/>
      <c r="U21" s="969"/>
      <c r="V21" s="848"/>
    </row>
    <row r="22" spans="1:22" ht="36" customHeight="1">
      <c r="A22" s="841">
        <v>14</v>
      </c>
      <c r="B22" s="857" t="s">
        <v>1579</v>
      </c>
      <c r="C22" s="841" t="s">
        <v>1571</v>
      </c>
      <c r="D22" s="846"/>
      <c r="E22" s="846"/>
      <c r="F22" s="846">
        <v>98</v>
      </c>
      <c r="G22" s="846">
        <v>98</v>
      </c>
      <c r="H22" s="846">
        <v>98</v>
      </c>
      <c r="I22" s="846">
        <v>98</v>
      </c>
      <c r="J22" s="858"/>
      <c r="K22" s="858"/>
      <c r="L22" s="858"/>
      <c r="M22" s="858"/>
      <c r="N22" s="858"/>
      <c r="O22" s="858"/>
      <c r="P22" s="846"/>
      <c r="Q22" s="858"/>
      <c r="R22" s="858"/>
      <c r="S22" s="858"/>
      <c r="T22" s="897"/>
      <c r="U22" s="975"/>
      <c r="V22" s="859"/>
    </row>
    <row r="23" spans="1:22" ht="36" customHeight="1">
      <c r="A23" s="841">
        <v>15</v>
      </c>
      <c r="B23" s="857" t="s">
        <v>1580</v>
      </c>
      <c r="C23" s="841" t="s">
        <v>1571</v>
      </c>
      <c r="D23" s="846"/>
      <c r="E23" s="846"/>
      <c r="F23" s="846">
        <v>97</v>
      </c>
      <c r="G23" s="846">
        <v>99.8</v>
      </c>
      <c r="H23" s="846">
        <v>99.8</v>
      </c>
      <c r="I23" s="846">
        <v>99.8</v>
      </c>
      <c r="J23" s="858"/>
      <c r="K23" s="858"/>
      <c r="L23" s="858"/>
      <c r="M23" s="858"/>
      <c r="N23" s="858"/>
      <c r="O23" s="858"/>
      <c r="P23" s="846"/>
      <c r="Q23" s="858"/>
      <c r="R23" s="858"/>
      <c r="S23" s="858"/>
      <c r="T23" s="897"/>
      <c r="U23" s="975"/>
      <c r="V23" s="848"/>
    </row>
    <row r="24" spans="1:22" ht="36" customHeight="1">
      <c r="A24" s="841">
        <v>16</v>
      </c>
      <c r="B24" s="857" t="s">
        <v>1581</v>
      </c>
      <c r="C24" s="841" t="s">
        <v>1571</v>
      </c>
      <c r="D24" s="846"/>
      <c r="E24" s="846"/>
      <c r="F24" s="846">
        <v>95</v>
      </c>
      <c r="G24" s="846">
        <v>95</v>
      </c>
      <c r="H24" s="846">
        <v>95</v>
      </c>
      <c r="I24" s="846">
        <v>95</v>
      </c>
      <c r="J24" s="858"/>
      <c r="K24" s="858"/>
      <c r="L24" s="858"/>
      <c r="M24" s="858"/>
      <c r="N24" s="858"/>
      <c r="O24" s="858"/>
      <c r="P24" s="846"/>
      <c r="Q24" s="858"/>
      <c r="R24" s="858"/>
      <c r="S24" s="858"/>
      <c r="T24" s="897"/>
      <c r="U24" s="975"/>
      <c r="V24" s="859"/>
    </row>
    <row r="25" spans="1:22" ht="36" customHeight="1">
      <c r="A25" s="841">
        <v>17</v>
      </c>
      <c r="B25" s="857" t="s">
        <v>1582</v>
      </c>
      <c r="C25" s="841" t="s">
        <v>1571</v>
      </c>
      <c r="D25" s="846"/>
      <c r="E25" s="846"/>
      <c r="F25" s="846">
        <v>60</v>
      </c>
      <c r="G25" s="846">
        <v>60</v>
      </c>
      <c r="H25" s="846">
        <v>60</v>
      </c>
      <c r="I25" s="846">
        <v>60</v>
      </c>
      <c r="J25" s="858"/>
      <c r="K25" s="858"/>
      <c r="L25" s="858"/>
      <c r="M25" s="858"/>
      <c r="N25" s="858"/>
      <c r="O25" s="858"/>
      <c r="P25" s="846"/>
      <c r="Q25" s="858"/>
      <c r="R25" s="858"/>
      <c r="S25" s="858"/>
      <c r="T25" s="897"/>
      <c r="U25" s="975"/>
      <c r="V25" s="859"/>
    </row>
    <row r="26" spans="1:22" ht="36" customHeight="1">
      <c r="A26" s="841">
        <v>18</v>
      </c>
      <c r="B26" s="857" t="s">
        <v>1583</v>
      </c>
      <c r="C26" s="841" t="s">
        <v>1571</v>
      </c>
      <c r="D26" s="846"/>
      <c r="E26" s="846"/>
      <c r="F26" s="846">
        <v>90</v>
      </c>
      <c r="G26" s="846"/>
      <c r="H26" s="846"/>
      <c r="I26" s="846" t="s">
        <v>1620</v>
      </c>
      <c r="J26" s="858"/>
      <c r="K26" s="858"/>
      <c r="L26" s="858"/>
      <c r="M26" s="858"/>
      <c r="N26" s="858"/>
      <c r="O26" s="858"/>
      <c r="P26" s="846"/>
      <c r="Q26" s="858"/>
      <c r="R26" s="858"/>
      <c r="S26" s="858"/>
      <c r="T26" s="897"/>
      <c r="U26" s="975"/>
      <c r="V26" s="848"/>
    </row>
    <row r="27" spans="1:22" ht="36" customHeight="1">
      <c r="A27" s="841">
        <v>19</v>
      </c>
      <c r="B27" s="857" t="s">
        <v>1584</v>
      </c>
      <c r="C27" s="841" t="s">
        <v>1571</v>
      </c>
      <c r="D27" s="846"/>
      <c r="E27" s="846"/>
      <c r="F27" s="846">
        <v>98</v>
      </c>
      <c r="G27" s="846"/>
      <c r="H27" s="846"/>
      <c r="I27" s="846">
        <v>98</v>
      </c>
      <c r="J27" s="858"/>
      <c r="K27" s="858"/>
      <c r="L27" s="858"/>
      <c r="M27" s="858"/>
      <c r="N27" s="858"/>
      <c r="O27" s="858"/>
      <c r="P27" s="846"/>
      <c r="Q27" s="858"/>
      <c r="R27" s="858"/>
      <c r="S27" s="858"/>
      <c r="T27" s="897"/>
      <c r="U27" s="975"/>
      <c r="V27" s="859"/>
    </row>
    <row r="28" spans="1:22" ht="45">
      <c r="A28" s="841">
        <v>20</v>
      </c>
      <c r="B28" s="857" t="s">
        <v>1622</v>
      </c>
      <c r="C28" s="841" t="s">
        <v>1571</v>
      </c>
      <c r="D28" s="846"/>
      <c r="E28" s="846"/>
      <c r="F28" s="846" t="s">
        <v>1585</v>
      </c>
      <c r="G28" s="846"/>
      <c r="H28" s="846"/>
      <c r="I28" s="846" t="s">
        <v>1585</v>
      </c>
      <c r="J28" s="860"/>
      <c r="K28" s="860"/>
      <c r="L28" s="860"/>
      <c r="M28" s="860"/>
      <c r="N28" s="860"/>
      <c r="O28" s="860"/>
      <c r="P28" s="846"/>
      <c r="Q28" s="860"/>
      <c r="R28" s="860"/>
      <c r="S28" s="860"/>
      <c r="T28" s="898"/>
      <c r="U28" s="976"/>
      <c r="V28" s="841"/>
    </row>
    <row r="29" spans="1:22" ht="36" customHeight="1">
      <c r="A29" s="841">
        <v>21</v>
      </c>
      <c r="B29" s="857" t="s">
        <v>1623</v>
      </c>
      <c r="C29" s="841" t="s">
        <v>1571</v>
      </c>
      <c r="D29" s="846"/>
      <c r="E29" s="846"/>
      <c r="F29" s="846"/>
      <c r="G29" s="846"/>
      <c r="H29" s="846"/>
      <c r="I29" s="846" t="s">
        <v>1586</v>
      </c>
      <c r="J29" s="861"/>
      <c r="K29" s="861"/>
      <c r="L29" s="861"/>
      <c r="M29" s="861"/>
      <c r="N29" s="861"/>
      <c r="O29" s="861"/>
      <c r="P29" s="846"/>
      <c r="Q29" s="861"/>
      <c r="R29" s="861"/>
      <c r="S29" s="861"/>
      <c r="T29" s="899"/>
      <c r="U29" s="977"/>
      <c r="V29" s="859"/>
    </row>
    <row r="30" spans="1:22" ht="36" customHeight="1">
      <c r="A30" s="841">
        <v>22</v>
      </c>
      <c r="B30" s="857" t="s">
        <v>1624</v>
      </c>
      <c r="C30" s="841" t="s">
        <v>1571</v>
      </c>
      <c r="D30" s="846"/>
      <c r="E30" s="846">
        <v>60</v>
      </c>
      <c r="F30" s="846">
        <v>50</v>
      </c>
      <c r="G30" s="846">
        <v>62.8</v>
      </c>
      <c r="H30" s="846">
        <v>62.8</v>
      </c>
      <c r="I30" s="862">
        <v>50.86</v>
      </c>
      <c r="J30" s="863"/>
      <c r="K30" s="863"/>
      <c r="L30" s="863"/>
      <c r="M30" s="863"/>
      <c r="N30" s="863"/>
      <c r="O30" s="863"/>
      <c r="P30" s="846"/>
      <c r="Q30" s="863"/>
      <c r="R30" s="863"/>
      <c r="S30" s="863"/>
      <c r="T30" s="900"/>
      <c r="U30" s="978"/>
      <c r="V30" s="848"/>
    </row>
    <row r="31" spans="1:22" ht="21" customHeight="1">
      <c r="A31" s="841">
        <v>23</v>
      </c>
      <c r="B31" s="857" t="s">
        <v>1625</v>
      </c>
      <c r="C31" s="841" t="s">
        <v>1571</v>
      </c>
      <c r="D31" s="846"/>
      <c r="E31" s="846"/>
      <c r="F31" s="846"/>
      <c r="G31" s="846"/>
      <c r="H31" s="846"/>
      <c r="I31" s="846">
        <v>80</v>
      </c>
      <c r="J31" s="863"/>
      <c r="K31" s="863"/>
      <c r="L31" s="863"/>
      <c r="M31" s="863"/>
      <c r="N31" s="863"/>
      <c r="O31" s="863"/>
      <c r="P31" s="846"/>
      <c r="Q31" s="863"/>
      <c r="R31" s="863"/>
      <c r="S31" s="863"/>
      <c r="T31" s="900"/>
      <c r="U31" s="978"/>
      <c r="V31" s="848"/>
    </row>
    <row r="32" spans="1:22" ht="45">
      <c r="A32" s="841">
        <v>24</v>
      </c>
      <c r="B32" s="857" t="s">
        <v>1626</v>
      </c>
      <c r="C32" s="841" t="s">
        <v>1571</v>
      </c>
      <c r="D32" s="846"/>
      <c r="E32" s="846"/>
      <c r="F32" s="846">
        <v>50</v>
      </c>
      <c r="G32" s="846"/>
      <c r="H32" s="846"/>
      <c r="I32" s="846">
        <v>94</v>
      </c>
      <c r="J32" s="845"/>
      <c r="K32" s="845"/>
      <c r="L32" s="845"/>
      <c r="M32" s="845"/>
      <c r="N32" s="845"/>
      <c r="O32" s="845"/>
      <c r="P32" s="846"/>
      <c r="Q32" s="845"/>
      <c r="R32" s="845"/>
      <c r="S32" s="845"/>
      <c r="T32" s="891"/>
      <c r="U32" s="969"/>
      <c r="V32" s="848"/>
    </row>
    <row r="33" spans="1:22" ht="36" customHeight="1">
      <c r="A33" s="838" t="s">
        <v>41</v>
      </c>
      <c r="B33" s="864" t="s">
        <v>1587</v>
      </c>
      <c r="C33" s="838"/>
      <c r="D33" s="865"/>
      <c r="E33" s="865"/>
      <c r="F33" s="865"/>
      <c r="G33" s="865"/>
      <c r="H33" s="865"/>
      <c r="I33" s="865"/>
      <c r="J33" s="866"/>
      <c r="K33" s="866"/>
      <c r="L33" s="866"/>
      <c r="M33" s="866"/>
      <c r="N33" s="866"/>
      <c r="O33" s="866"/>
      <c r="P33" s="865"/>
      <c r="Q33" s="866"/>
      <c r="R33" s="866"/>
      <c r="S33" s="866"/>
      <c r="T33" s="901"/>
      <c r="U33" s="979"/>
      <c r="V33" s="867"/>
    </row>
    <row r="34" spans="1:22" ht="75">
      <c r="A34" s="848">
        <v>1</v>
      </c>
      <c r="B34" s="868" t="s">
        <v>1627</v>
      </c>
      <c r="C34" s="841" t="s">
        <v>1571</v>
      </c>
      <c r="D34" s="846"/>
      <c r="E34" s="846">
        <v>100</v>
      </c>
      <c r="F34" s="846"/>
      <c r="G34" s="846"/>
      <c r="H34" s="846"/>
      <c r="I34" s="846">
        <v>100</v>
      </c>
      <c r="J34" s="858"/>
      <c r="K34" s="858"/>
      <c r="L34" s="858"/>
      <c r="M34" s="858"/>
      <c r="N34" s="858"/>
      <c r="O34" s="858"/>
      <c r="P34" s="846"/>
      <c r="Q34" s="858"/>
      <c r="R34" s="858"/>
      <c r="S34" s="858"/>
      <c r="T34" s="897"/>
      <c r="U34" s="975"/>
      <c r="V34" s="859"/>
    </row>
    <row r="35" spans="1:22" ht="45">
      <c r="A35" s="848">
        <v>2</v>
      </c>
      <c r="B35" s="868" t="s">
        <v>1628</v>
      </c>
      <c r="C35" s="841" t="s">
        <v>1571</v>
      </c>
      <c r="D35" s="846"/>
      <c r="E35" s="869"/>
      <c r="F35" s="846"/>
      <c r="G35" s="846"/>
      <c r="H35" s="846"/>
      <c r="I35" s="846">
        <v>100</v>
      </c>
      <c r="J35" s="858"/>
      <c r="K35" s="858"/>
      <c r="L35" s="858"/>
      <c r="M35" s="858"/>
      <c r="N35" s="858"/>
      <c r="O35" s="858"/>
      <c r="P35" s="869"/>
      <c r="Q35" s="869"/>
      <c r="R35" s="858"/>
      <c r="S35" s="858"/>
      <c r="T35" s="897"/>
      <c r="U35" s="975"/>
      <c r="V35" s="859"/>
    </row>
    <row r="36" spans="1:22" ht="30">
      <c r="A36" s="848">
        <v>3</v>
      </c>
      <c r="B36" s="868" t="s">
        <v>1588</v>
      </c>
      <c r="C36" s="841" t="s">
        <v>1571</v>
      </c>
      <c r="D36" s="846"/>
      <c r="E36" s="869"/>
      <c r="F36" s="869"/>
      <c r="G36" s="869"/>
      <c r="H36" s="869"/>
      <c r="I36" s="846">
        <v>97.5</v>
      </c>
      <c r="J36" s="870"/>
      <c r="K36" s="870"/>
      <c r="L36" s="870"/>
      <c r="M36" s="870"/>
      <c r="N36" s="870"/>
      <c r="O36" s="870"/>
      <c r="P36" s="869"/>
      <c r="Q36" s="869"/>
      <c r="R36" s="870"/>
      <c r="S36" s="870"/>
      <c r="T36" s="902"/>
      <c r="U36" s="980"/>
      <c r="V36" s="859"/>
    </row>
    <row r="37" spans="1:22" ht="60">
      <c r="A37" s="848">
        <v>4</v>
      </c>
      <c r="B37" s="868" t="s">
        <v>1589</v>
      </c>
      <c r="C37" s="841" t="s">
        <v>1571</v>
      </c>
      <c r="D37" s="846"/>
      <c r="E37" s="869"/>
      <c r="F37" s="869"/>
      <c r="G37" s="869"/>
      <c r="H37" s="869"/>
      <c r="I37" s="846">
        <v>51.7</v>
      </c>
      <c r="J37" s="870"/>
      <c r="K37" s="870"/>
      <c r="L37" s="870"/>
      <c r="M37" s="870"/>
      <c r="N37" s="870"/>
      <c r="O37" s="870"/>
      <c r="P37" s="869"/>
      <c r="Q37" s="869"/>
      <c r="R37" s="870"/>
      <c r="S37" s="870"/>
      <c r="T37" s="902"/>
      <c r="U37" s="980"/>
      <c r="V37" s="859"/>
    </row>
    <row r="38" spans="1:22" ht="30">
      <c r="A38" s="848">
        <v>5</v>
      </c>
      <c r="B38" s="868" t="s">
        <v>1629</v>
      </c>
      <c r="C38" s="841" t="s">
        <v>1571</v>
      </c>
      <c r="D38" s="846"/>
      <c r="E38" s="846">
        <v>90</v>
      </c>
      <c r="F38" s="846">
        <v>90</v>
      </c>
      <c r="G38" s="846">
        <v>93</v>
      </c>
      <c r="H38" s="846">
        <v>93</v>
      </c>
      <c r="I38" s="846">
        <v>93</v>
      </c>
      <c r="J38" s="863"/>
      <c r="K38" s="863"/>
      <c r="L38" s="863"/>
      <c r="M38" s="863"/>
      <c r="N38" s="863"/>
      <c r="O38" s="863"/>
      <c r="P38" s="846"/>
      <c r="Q38" s="863"/>
      <c r="R38" s="863"/>
      <c r="S38" s="863"/>
      <c r="T38" s="900"/>
      <c r="U38" s="978"/>
      <c r="V38" s="841"/>
    </row>
    <row r="39" spans="1:22" ht="30">
      <c r="A39" s="848">
        <v>6</v>
      </c>
      <c r="B39" s="868" t="s">
        <v>1590</v>
      </c>
      <c r="C39" s="841" t="s">
        <v>1571</v>
      </c>
      <c r="D39" s="846"/>
      <c r="E39" s="869">
        <v>60</v>
      </c>
      <c r="F39" s="869"/>
      <c r="G39" s="869"/>
      <c r="H39" s="869"/>
      <c r="I39" s="869">
        <v>60</v>
      </c>
      <c r="J39" s="870"/>
      <c r="K39" s="870"/>
      <c r="L39" s="870"/>
      <c r="M39" s="870"/>
      <c r="N39" s="870"/>
      <c r="O39" s="870"/>
      <c r="P39" s="862"/>
      <c r="Q39" s="860"/>
      <c r="R39" s="870"/>
      <c r="S39" s="870"/>
      <c r="T39" s="902"/>
      <c r="U39" s="980"/>
      <c r="V39" s="841"/>
    </row>
    <row r="40" spans="1:22" ht="45">
      <c r="A40" s="848">
        <v>7</v>
      </c>
      <c r="B40" s="868" t="s">
        <v>1591</v>
      </c>
      <c r="C40" s="841" t="s">
        <v>1571</v>
      </c>
      <c r="D40" s="846"/>
      <c r="E40" s="869">
        <v>90</v>
      </c>
      <c r="F40" s="869"/>
      <c r="G40" s="869"/>
      <c r="H40" s="869"/>
      <c r="I40" s="869">
        <v>90</v>
      </c>
      <c r="J40" s="870"/>
      <c r="K40" s="870"/>
      <c r="L40" s="870"/>
      <c r="M40" s="870"/>
      <c r="N40" s="870"/>
      <c r="O40" s="870"/>
      <c r="P40" s="869"/>
      <c r="Q40" s="870"/>
      <c r="R40" s="870"/>
      <c r="S40" s="870"/>
      <c r="T40" s="902"/>
      <c r="U40" s="980"/>
      <c r="V40" s="841"/>
    </row>
    <row r="41" spans="1:22" ht="75">
      <c r="A41" s="848">
        <v>8</v>
      </c>
      <c r="B41" s="868" t="s">
        <v>1592</v>
      </c>
      <c r="C41" s="841" t="s">
        <v>1571</v>
      </c>
      <c r="D41" s="846"/>
      <c r="E41" s="869">
        <v>95</v>
      </c>
      <c r="F41" s="869"/>
      <c r="G41" s="869"/>
      <c r="H41" s="869"/>
      <c r="I41" s="869">
        <v>95</v>
      </c>
      <c r="J41" s="870"/>
      <c r="K41" s="870"/>
      <c r="L41" s="870"/>
      <c r="M41" s="870"/>
      <c r="N41" s="870"/>
      <c r="O41" s="870"/>
      <c r="P41" s="869"/>
      <c r="Q41" s="870"/>
      <c r="R41" s="870"/>
      <c r="S41" s="870"/>
      <c r="T41" s="902"/>
      <c r="U41" s="980"/>
      <c r="V41" s="859"/>
    </row>
    <row r="42" spans="1:22">
      <c r="A42" s="867" t="s">
        <v>44</v>
      </c>
      <c r="B42" s="871" t="s">
        <v>1593</v>
      </c>
      <c r="C42" s="838"/>
      <c r="D42" s="865"/>
      <c r="E42" s="865"/>
      <c r="F42" s="865"/>
      <c r="G42" s="865"/>
      <c r="H42" s="865"/>
      <c r="I42" s="865"/>
      <c r="J42" s="866"/>
      <c r="K42" s="866"/>
      <c r="L42" s="866"/>
      <c r="M42" s="866"/>
      <c r="N42" s="866"/>
      <c r="O42" s="866"/>
      <c r="P42" s="865"/>
      <c r="Q42" s="866"/>
      <c r="R42" s="866"/>
      <c r="S42" s="866"/>
      <c r="T42" s="901"/>
      <c r="U42" s="979"/>
      <c r="V42" s="872"/>
    </row>
    <row r="43" spans="1:22" ht="30">
      <c r="A43" s="848">
        <v>1</v>
      </c>
      <c r="B43" s="873" t="s">
        <v>1594</v>
      </c>
      <c r="C43" s="841" t="s">
        <v>1571</v>
      </c>
      <c r="D43" s="846"/>
      <c r="E43" s="846"/>
      <c r="F43" s="846">
        <v>100</v>
      </c>
      <c r="G43" s="846"/>
      <c r="H43" s="846"/>
      <c r="I43" s="846">
        <v>100</v>
      </c>
      <c r="J43" s="870"/>
      <c r="K43" s="870"/>
      <c r="L43" s="870"/>
      <c r="M43" s="870"/>
      <c r="N43" s="861"/>
      <c r="O43" s="861"/>
      <c r="P43" s="846"/>
      <c r="Q43" s="863"/>
      <c r="R43" s="861"/>
      <c r="S43" s="861"/>
      <c r="T43" s="899"/>
      <c r="U43" s="977"/>
      <c r="V43" s="859"/>
    </row>
    <row r="44" spans="1:22" ht="30">
      <c r="A44" s="848">
        <v>2</v>
      </c>
      <c r="B44" s="873" t="s">
        <v>1595</v>
      </c>
      <c r="C44" s="841" t="s">
        <v>1571</v>
      </c>
      <c r="D44" s="846"/>
      <c r="E44" s="846"/>
      <c r="F44" s="846">
        <v>70</v>
      </c>
      <c r="G44" s="846"/>
      <c r="H44" s="846"/>
      <c r="I44" s="846">
        <v>98.12</v>
      </c>
      <c r="J44" s="874"/>
      <c r="K44" s="874"/>
      <c r="L44" s="874"/>
      <c r="M44" s="874"/>
      <c r="N44" s="861"/>
      <c r="O44" s="861"/>
      <c r="P44" s="846"/>
      <c r="Q44" s="874"/>
      <c r="R44" s="861"/>
      <c r="S44" s="861"/>
      <c r="T44" s="899"/>
      <c r="U44" s="977"/>
      <c r="V44" s="841"/>
    </row>
    <row r="45" spans="1:22" ht="30">
      <c r="A45" s="848">
        <v>3</v>
      </c>
      <c r="B45" s="873" t="s">
        <v>1596</v>
      </c>
      <c r="C45" s="841" t="s">
        <v>1571</v>
      </c>
      <c r="D45" s="846"/>
      <c r="E45" s="846"/>
      <c r="F45" s="846">
        <v>99</v>
      </c>
      <c r="G45" s="846"/>
      <c r="H45" s="846"/>
      <c r="I45" s="846">
        <v>99</v>
      </c>
      <c r="J45" s="845"/>
      <c r="K45" s="845"/>
      <c r="L45" s="845"/>
      <c r="M45" s="845"/>
      <c r="N45" s="845"/>
      <c r="O45" s="845"/>
      <c r="P45" s="846"/>
      <c r="Q45" s="845"/>
      <c r="R45" s="845"/>
      <c r="S45" s="845"/>
      <c r="T45" s="891"/>
      <c r="U45" s="969"/>
      <c r="V45" s="852"/>
    </row>
    <row r="46" spans="1:22">
      <c r="A46" s="848">
        <v>4</v>
      </c>
      <c r="B46" s="873" t="s">
        <v>1597</v>
      </c>
      <c r="C46" s="841" t="s">
        <v>1571</v>
      </c>
      <c r="D46" s="846"/>
      <c r="E46" s="846"/>
      <c r="F46" s="846">
        <v>100</v>
      </c>
      <c r="G46" s="846">
        <v>100</v>
      </c>
      <c r="H46" s="846">
        <v>100</v>
      </c>
      <c r="I46" s="846">
        <v>100</v>
      </c>
      <c r="J46" s="863"/>
      <c r="K46" s="863"/>
      <c r="L46" s="863"/>
      <c r="M46" s="863"/>
      <c r="N46" s="863"/>
      <c r="O46" s="863"/>
      <c r="P46" s="846"/>
      <c r="Q46" s="863"/>
      <c r="R46" s="863"/>
      <c r="S46" s="863"/>
      <c r="T46" s="900"/>
      <c r="U46" s="978"/>
      <c r="V46" s="859"/>
    </row>
    <row r="47" spans="1:22" ht="30">
      <c r="A47" s="848">
        <v>5</v>
      </c>
      <c r="B47" s="873" t="s">
        <v>1598</v>
      </c>
      <c r="C47" s="841" t="s">
        <v>1571</v>
      </c>
      <c r="D47" s="846"/>
      <c r="E47" s="863"/>
      <c r="F47" s="863">
        <v>100</v>
      </c>
      <c r="G47" s="846">
        <v>100</v>
      </c>
      <c r="H47" s="846">
        <v>100</v>
      </c>
      <c r="I47" s="846">
        <v>100</v>
      </c>
      <c r="J47" s="863"/>
      <c r="K47" s="863"/>
      <c r="L47" s="863"/>
      <c r="M47" s="863"/>
      <c r="N47" s="863"/>
      <c r="O47" s="863"/>
      <c r="P47" s="874"/>
      <c r="Q47" s="863"/>
      <c r="R47" s="863"/>
      <c r="S47" s="863"/>
      <c r="T47" s="900"/>
      <c r="U47" s="978"/>
      <c r="V47" s="859"/>
    </row>
    <row r="48" spans="1:22" ht="30">
      <c r="A48" s="848">
        <v>6</v>
      </c>
      <c r="B48" s="868" t="s">
        <v>1599</v>
      </c>
      <c r="C48" s="841" t="s">
        <v>1571</v>
      </c>
      <c r="D48" s="846"/>
      <c r="E48" s="846"/>
      <c r="F48" s="846">
        <v>100</v>
      </c>
      <c r="G48" s="846">
        <v>100</v>
      </c>
      <c r="H48" s="846">
        <v>100</v>
      </c>
      <c r="I48" s="846">
        <v>100</v>
      </c>
      <c r="J48" s="853"/>
      <c r="K48" s="853"/>
      <c r="L48" s="853"/>
      <c r="M48" s="853"/>
      <c r="N48" s="853"/>
      <c r="O48" s="853"/>
      <c r="P48" s="846"/>
      <c r="Q48" s="853"/>
      <c r="R48" s="853"/>
      <c r="S48" s="853"/>
      <c r="T48" s="903"/>
      <c r="U48" s="981"/>
      <c r="V48" s="859"/>
    </row>
    <row r="49" spans="1:22" ht="60">
      <c r="A49" s="875">
        <v>7</v>
      </c>
      <c r="B49" s="876" t="s">
        <v>1578</v>
      </c>
      <c r="C49" s="877" t="s">
        <v>1571</v>
      </c>
      <c r="D49" s="878"/>
      <c r="E49" s="878"/>
      <c r="F49" s="878">
        <v>60</v>
      </c>
      <c r="G49" s="878"/>
      <c r="H49" s="878"/>
      <c r="I49" s="878">
        <v>60</v>
      </c>
      <c r="J49" s="879"/>
      <c r="K49" s="879"/>
      <c r="L49" s="879"/>
      <c r="M49" s="879"/>
      <c r="N49" s="879"/>
      <c r="O49" s="879"/>
      <c r="P49" s="879"/>
      <c r="Q49" s="879"/>
      <c r="R49" s="879"/>
      <c r="S49" s="879"/>
      <c r="T49" s="904"/>
      <c r="U49" s="982"/>
      <c r="V49" s="879"/>
    </row>
  </sheetData>
  <mergeCells count="13">
    <mergeCell ref="S1:V1"/>
    <mergeCell ref="J5:N5"/>
    <mergeCell ref="V5:V6"/>
    <mergeCell ref="A2:V2"/>
    <mergeCell ref="A3:V3"/>
    <mergeCell ref="A5:A6"/>
    <mergeCell ref="B5:B6"/>
    <mergeCell ref="C5:C6"/>
    <mergeCell ref="D5:F5"/>
    <mergeCell ref="G5:G6"/>
    <mergeCell ref="H5:H6"/>
    <mergeCell ref="I5:I6"/>
    <mergeCell ref="O5:U5"/>
  </mergeCells>
  <pageMargins left="0.5" right="0.2" top="0.5" bottom="0.5" header="0.3" footer="0.3"/>
  <pageSetup paperSize="9" scale="75"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156"/>
  <sheetViews>
    <sheetView workbookViewId="0">
      <selection activeCell="B10" sqref="B10"/>
    </sheetView>
  </sheetViews>
  <sheetFormatPr defaultColWidth="11.42578125" defaultRowHeight="15.75"/>
  <cols>
    <col min="1" max="1" width="5.5703125" style="918" customWidth="1"/>
    <col min="2" max="2" width="67.42578125" style="918" customWidth="1"/>
    <col min="3" max="3" width="13.5703125" style="920" customWidth="1"/>
    <col min="4" max="4" width="30.140625" style="918" customWidth="1"/>
    <col min="5" max="5" width="11.42578125" style="918" customWidth="1"/>
    <col min="6" max="7" width="11" style="918" customWidth="1"/>
    <col min="8" max="8" width="13.28515625" style="918" customWidth="1"/>
    <col min="9" max="9" width="13.5703125" style="918" customWidth="1"/>
    <col min="10" max="10" width="22.140625" style="918" customWidth="1"/>
    <col min="11" max="17" width="8.7109375" style="918" hidden="1" customWidth="1"/>
    <col min="18" max="18" width="2.140625" style="918" hidden="1" customWidth="1"/>
    <col min="19" max="16384" width="11.42578125" style="918"/>
  </cols>
  <sheetData>
    <row r="1" spans="1:31" s="910" customFormat="1" ht="18" customHeight="1">
      <c r="A1" s="880"/>
      <c r="B1" s="880"/>
      <c r="C1" s="929"/>
      <c r="D1" s="880"/>
      <c r="E1" s="880"/>
      <c r="F1" s="880"/>
      <c r="G1" s="880"/>
      <c r="H1" s="1007" t="s">
        <v>1633</v>
      </c>
      <c r="I1" s="1007"/>
      <c r="J1" s="1007"/>
      <c r="K1" s="907"/>
      <c r="L1" s="907"/>
      <c r="M1" s="907"/>
      <c r="N1" s="907"/>
      <c r="O1" s="907"/>
      <c r="P1" s="908"/>
      <c r="Q1" s="908"/>
      <c r="R1" s="908"/>
      <c r="S1" s="908"/>
      <c r="T1" s="908"/>
      <c r="U1" s="908"/>
      <c r="V1" s="908"/>
      <c r="W1" s="908"/>
      <c r="X1" s="908"/>
      <c r="Y1" s="908"/>
      <c r="Z1" s="909"/>
      <c r="AA1" s="909"/>
      <c r="AB1" s="909"/>
      <c r="AC1" s="909"/>
      <c r="AD1" s="909"/>
      <c r="AE1" s="909"/>
    </row>
    <row r="2" spans="1:31" s="911" customFormat="1" ht="18" customHeight="1">
      <c r="A2" s="1010" t="s">
        <v>1812</v>
      </c>
      <c r="B2" s="1010"/>
      <c r="C2" s="1010"/>
      <c r="D2" s="1010"/>
      <c r="E2" s="1010"/>
      <c r="F2" s="1010"/>
      <c r="G2" s="1010"/>
      <c r="H2" s="1010"/>
      <c r="I2" s="1010"/>
      <c r="J2" s="1010"/>
      <c r="K2" s="929"/>
      <c r="L2" s="929"/>
      <c r="M2" s="929"/>
      <c r="N2" s="929"/>
      <c r="O2" s="929"/>
      <c r="P2" s="929"/>
      <c r="Q2" s="929"/>
      <c r="R2" s="929"/>
    </row>
    <row r="3" spans="1:31" s="911" customFormat="1" ht="18" customHeight="1">
      <c r="A3" s="1016" t="str">
        <f>'Chi tieu NQ10'!A3:V3</f>
        <v>(Kèm theo Kế hoạch số              /KH-UBND ngày       tháng 7 năm 2024 của Ủy ban nhân dân tỉnh Lai Châu)</v>
      </c>
      <c r="B3" s="1017"/>
      <c r="C3" s="1017"/>
      <c r="D3" s="1017"/>
      <c r="E3" s="1017"/>
      <c r="F3" s="1017"/>
      <c r="G3" s="1017"/>
      <c r="H3" s="1017"/>
      <c r="I3" s="1017"/>
      <c r="J3" s="1017"/>
      <c r="K3" s="929"/>
      <c r="L3" s="929"/>
      <c r="M3" s="929"/>
      <c r="N3" s="929"/>
      <c r="O3" s="929"/>
      <c r="P3" s="929"/>
      <c r="Q3" s="929"/>
      <c r="R3" s="929"/>
    </row>
    <row r="4" spans="1:31" s="913" customFormat="1">
      <c r="A4" s="1021"/>
      <c r="B4" s="1021"/>
      <c r="C4" s="1021"/>
      <c r="D4" s="1021"/>
      <c r="E4" s="1021"/>
      <c r="F4" s="1021"/>
      <c r="G4" s="1021"/>
      <c r="H4" s="1021"/>
      <c r="I4" s="1021"/>
      <c r="J4" s="1021"/>
      <c r="K4" s="912"/>
      <c r="L4" s="912"/>
      <c r="M4" s="912"/>
      <c r="N4" s="912"/>
      <c r="O4" s="912"/>
      <c r="P4" s="912"/>
      <c r="Q4" s="912"/>
      <c r="R4" s="912"/>
    </row>
    <row r="5" spans="1:31" s="914" customFormat="1" ht="18" customHeight="1">
      <c r="A5" s="1018" t="s">
        <v>428</v>
      </c>
      <c r="B5" s="1018" t="s">
        <v>1635</v>
      </c>
      <c r="C5" s="1022" t="s">
        <v>1636</v>
      </c>
      <c r="D5" s="1022" t="s">
        <v>1637</v>
      </c>
      <c r="E5" s="1025" t="s">
        <v>1638</v>
      </c>
      <c r="F5" s="1026"/>
      <c r="G5" s="1026"/>
      <c r="H5" s="1026"/>
      <c r="I5" s="1026"/>
      <c r="J5" s="1018" t="s">
        <v>1811</v>
      </c>
    </row>
    <row r="6" spans="1:31" s="914" customFormat="1" ht="18" customHeight="1">
      <c r="A6" s="1018"/>
      <c r="B6" s="1018"/>
      <c r="C6" s="1023"/>
      <c r="D6" s="1023"/>
      <c r="E6" s="1018">
        <v>2021</v>
      </c>
      <c r="F6" s="1018">
        <v>2022</v>
      </c>
      <c r="G6" s="1022">
        <v>2023</v>
      </c>
      <c r="H6" s="1018">
        <v>2024</v>
      </c>
      <c r="I6" s="1018"/>
      <c r="J6" s="1018"/>
    </row>
    <row r="7" spans="1:31" s="926" customFormat="1" ht="30" customHeight="1">
      <c r="A7" s="1018"/>
      <c r="B7" s="1018"/>
      <c r="C7" s="1024"/>
      <c r="D7" s="1024"/>
      <c r="E7" s="1018"/>
      <c r="F7" s="1018"/>
      <c r="G7" s="1024"/>
      <c r="H7" s="926" t="s">
        <v>1639</v>
      </c>
      <c r="I7" s="926" t="s">
        <v>1790</v>
      </c>
      <c r="J7" s="1018"/>
      <c r="K7" s="1019" t="s">
        <v>1788</v>
      </c>
      <c r="L7" s="1019"/>
      <c r="M7" s="1019"/>
      <c r="N7" s="1019"/>
      <c r="O7" s="1019"/>
      <c r="P7" s="1019"/>
      <c r="Q7" s="1019"/>
      <c r="R7" s="1020"/>
    </row>
    <row r="8" spans="1:31" s="914" customFormat="1" ht="30" customHeight="1">
      <c r="A8" s="932" t="s">
        <v>16</v>
      </c>
      <c r="B8" s="933" t="s">
        <v>1640</v>
      </c>
      <c r="C8" s="930"/>
      <c r="D8" s="930"/>
      <c r="E8" s="926"/>
      <c r="F8" s="926"/>
      <c r="G8" s="926"/>
      <c r="H8" s="926"/>
      <c r="I8" s="926"/>
      <c r="J8" s="926"/>
      <c r="K8" s="927"/>
      <c r="L8" s="927"/>
      <c r="M8" s="927"/>
      <c r="N8" s="927"/>
      <c r="O8" s="927"/>
      <c r="P8" s="927"/>
      <c r="Q8" s="927"/>
      <c r="R8" s="928"/>
    </row>
    <row r="9" spans="1:31" s="943" customFormat="1" ht="29.25" customHeight="1">
      <c r="A9" s="926" t="s">
        <v>37</v>
      </c>
      <c r="B9" s="933" t="s">
        <v>1641</v>
      </c>
      <c r="C9" s="930"/>
      <c r="D9" s="930"/>
      <c r="E9" s="926"/>
      <c r="F9" s="926"/>
      <c r="G9" s="926"/>
      <c r="H9" s="926"/>
      <c r="I9" s="926"/>
      <c r="J9" s="926"/>
      <c r="K9" s="941"/>
      <c r="L9" s="941"/>
      <c r="M9" s="941"/>
      <c r="N9" s="941"/>
      <c r="O9" s="941"/>
      <c r="P9" s="941"/>
      <c r="Q9" s="941"/>
      <c r="R9" s="942"/>
    </row>
    <row r="10" spans="1:31" s="946" customFormat="1" ht="21" customHeight="1">
      <c r="A10" s="915">
        <v>1</v>
      </c>
      <c r="B10" s="905" t="s">
        <v>1642</v>
      </c>
      <c r="C10" s="883"/>
      <c r="D10" s="883"/>
      <c r="E10" s="916"/>
      <c r="F10" s="916"/>
      <c r="G10" s="916"/>
      <c r="H10" s="916"/>
      <c r="I10" s="916"/>
      <c r="J10" s="916"/>
      <c r="K10" s="944"/>
      <c r="L10" s="944"/>
      <c r="M10" s="944"/>
      <c r="N10" s="944"/>
      <c r="O10" s="944"/>
      <c r="P10" s="944"/>
      <c r="Q10" s="945"/>
      <c r="R10" s="945"/>
    </row>
    <row r="11" spans="1:31" s="884" customFormat="1" ht="21" customHeight="1">
      <c r="A11" s="915" t="s">
        <v>1246</v>
      </c>
      <c r="B11" s="905" t="s">
        <v>1643</v>
      </c>
      <c r="C11" s="883" t="s">
        <v>1644</v>
      </c>
      <c r="D11" s="883"/>
      <c r="E11" s="916"/>
      <c r="F11" s="916"/>
      <c r="G11" s="916"/>
      <c r="H11" s="916"/>
      <c r="I11" s="916"/>
      <c r="J11" s="916"/>
      <c r="K11" s="947"/>
      <c r="L11" s="947"/>
      <c r="M11" s="947"/>
      <c r="N11" s="947"/>
      <c r="O11" s="947"/>
      <c r="P11" s="947"/>
      <c r="Q11" s="948"/>
      <c r="R11" s="948"/>
    </row>
    <row r="12" spans="1:31" s="914" customFormat="1" ht="21" customHeight="1">
      <c r="A12" s="915" t="s">
        <v>1250</v>
      </c>
      <c r="B12" s="905" t="s">
        <v>1645</v>
      </c>
      <c r="C12" s="883" t="s">
        <v>1644</v>
      </c>
      <c r="D12" s="883"/>
      <c r="E12" s="916"/>
      <c r="F12" s="916"/>
      <c r="G12" s="916"/>
      <c r="H12" s="916"/>
      <c r="I12" s="916"/>
      <c r="J12" s="916"/>
      <c r="K12" s="927"/>
      <c r="L12" s="927"/>
      <c r="M12" s="927"/>
      <c r="N12" s="927"/>
      <c r="O12" s="927"/>
      <c r="P12" s="927"/>
      <c r="Q12" s="927"/>
      <c r="R12" s="928"/>
    </row>
    <row r="13" spans="1:31" s="884" customFormat="1" ht="21" customHeight="1">
      <c r="A13" s="915" t="s">
        <v>1646</v>
      </c>
      <c r="B13" s="905" t="s">
        <v>1647</v>
      </c>
      <c r="C13" s="883" t="s">
        <v>1571</v>
      </c>
      <c r="D13" s="883"/>
      <c r="E13" s="916"/>
      <c r="F13" s="916"/>
      <c r="G13" s="916"/>
      <c r="H13" s="916"/>
      <c r="I13" s="916"/>
      <c r="J13" s="916"/>
      <c r="K13" s="947"/>
      <c r="L13" s="947"/>
      <c r="M13" s="947"/>
      <c r="N13" s="947"/>
      <c r="O13" s="947"/>
      <c r="P13" s="947"/>
      <c r="Q13" s="948"/>
      <c r="R13" s="948"/>
    </row>
    <row r="14" spans="1:31" s="884" customFormat="1" ht="30" customHeight="1">
      <c r="A14" s="915" t="s">
        <v>1648</v>
      </c>
      <c r="B14" s="905" t="s">
        <v>1649</v>
      </c>
      <c r="C14" s="883" t="s">
        <v>1571</v>
      </c>
      <c r="D14" s="883"/>
      <c r="E14" s="916"/>
      <c r="F14" s="916"/>
      <c r="G14" s="916"/>
      <c r="H14" s="916"/>
      <c r="I14" s="916"/>
      <c r="J14" s="916"/>
    </row>
    <row r="15" spans="1:31" s="884" customFormat="1" ht="21" customHeight="1">
      <c r="A15" s="915">
        <v>2</v>
      </c>
      <c r="B15" s="905" t="s">
        <v>1650</v>
      </c>
      <c r="C15" s="883"/>
      <c r="D15" s="883"/>
      <c r="E15" s="916"/>
      <c r="F15" s="916"/>
      <c r="G15" s="916"/>
      <c r="H15" s="916"/>
      <c r="I15" s="916"/>
      <c r="J15" s="916"/>
    </row>
    <row r="16" spans="1:31" s="884" customFormat="1" ht="21" customHeight="1">
      <c r="A16" s="915" t="s">
        <v>1246</v>
      </c>
      <c r="B16" s="905" t="s">
        <v>1651</v>
      </c>
      <c r="C16" s="883" t="s">
        <v>1652</v>
      </c>
      <c r="D16" s="883"/>
      <c r="E16" s="916"/>
      <c r="F16" s="916"/>
      <c r="G16" s="916"/>
      <c r="H16" s="916"/>
      <c r="I16" s="916"/>
      <c r="J16" s="916"/>
    </row>
    <row r="17" spans="1:10" s="884" customFormat="1" ht="21" customHeight="1">
      <c r="A17" s="915" t="s">
        <v>1250</v>
      </c>
      <c r="B17" s="905" t="s">
        <v>1653</v>
      </c>
      <c r="C17" s="883" t="s">
        <v>1652</v>
      </c>
      <c r="D17" s="883"/>
      <c r="E17" s="916"/>
      <c r="F17" s="916"/>
      <c r="G17" s="916"/>
      <c r="H17" s="916"/>
      <c r="I17" s="916"/>
      <c r="J17" s="916"/>
    </row>
    <row r="18" spans="1:10" s="884" customFormat="1" ht="21" customHeight="1">
      <c r="A18" s="915" t="s">
        <v>1646</v>
      </c>
      <c r="B18" s="905" t="s">
        <v>1654</v>
      </c>
      <c r="C18" s="883" t="s">
        <v>1571</v>
      </c>
      <c r="D18" s="883"/>
      <c r="E18" s="916"/>
      <c r="F18" s="916"/>
      <c r="G18" s="916"/>
      <c r="H18" s="916"/>
      <c r="I18" s="916"/>
      <c r="J18" s="916"/>
    </row>
    <row r="19" spans="1:10" s="884" customFormat="1" ht="28.5">
      <c r="A19" s="926" t="s">
        <v>41</v>
      </c>
      <c r="B19" s="933" t="s">
        <v>1655</v>
      </c>
      <c r="C19" s="930"/>
      <c r="D19" s="930"/>
      <c r="E19" s="926"/>
      <c r="F19" s="926"/>
      <c r="G19" s="926"/>
      <c r="H19" s="926"/>
      <c r="I19" s="926"/>
      <c r="J19" s="926"/>
    </row>
    <row r="20" spans="1:10" s="884" customFormat="1" ht="18" customHeight="1">
      <c r="A20" s="915">
        <v>1</v>
      </c>
      <c r="B20" s="905" t="s">
        <v>1656</v>
      </c>
      <c r="C20" s="883" t="s">
        <v>1657</v>
      </c>
      <c r="D20" s="883"/>
      <c r="E20" s="916"/>
      <c r="F20" s="916"/>
      <c r="G20" s="916"/>
      <c r="H20" s="916"/>
      <c r="I20" s="916"/>
      <c r="J20" s="916"/>
    </row>
    <row r="21" spans="1:10" s="949" customFormat="1" ht="18" customHeight="1">
      <c r="A21" s="915">
        <v>2</v>
      </c>
      <c r="B21" s="905" t="s">
        <v>1814</v>
      </c>
      <c r="C21" s="883" t="s">
        <v>1571</v>
      </c>
      <c r="D21" s="883"/>
      <c r="E21" s="916"/>
      <c r="F21" s="916"/>
      <c r="G21" s="916"/>
      <c r="H21" s="916"/>
      <c r="I21" s="916"/>
      <c r="J21" s="916"/>
    </row>
    <row r="22" spans="1:10" s="949" customFormat="1" ht="18" customHeight="1">
      <c r="A22" s="915">
        <v>3</v>
      </c>
      <c r="B22" s="905" t="s">
        <v>1817</v>
      </c>
      <c r="C22" s="883" t="s">
        <v>1571</v>
      </c>
      <c r="D22" s="883"/>
      <c r="E22" s="916"/>
      <c r="F22" s="916"/>
      <c r="G22" s="916"/>
      <c r="H22" s="916"/>
      <c r="I22" s="916"/>
      <c r="J22" s="916"/>
    </row>
    <row r="23" spans="1:10" s="949" customFormat="1" ht="18" customHeight="1">
      <c r="A23" s="915">
        <v>4</v>
      </c>
      <c r="B23" s="905" t="s">
        <v>1658</v>
      </c>
      <c r="C23" s="883"/>
      <c r="D23" s="883"/>
      <c r="E23" s="916"/>
      <c r="F23" s="916"/>
      <c r="G23" s="916"/>
      <c r="H23" s="916"/>
      <c r="I23" s="916"/>
      <c r="J23" s="916"/>
    </row>
    <row r="24" spans="1:10" s="949" customFormat="1" ht="18" customHeight="1">
      <c r="A24" s="915" t="s">
        <v>1246</v>
      </c>
      <c r="B24" s="905" t="s">
        <v>1594</v>
      </c>
      <c r="C24" s="883" t="s">
        <v>1571</v>
      </c>
      <c r="D24" s="885"/>
      <c r="E24" s="916"/>
      <c r="F24" s="916"/>
      <c r="G24" s="916"/>
      <c r="H24" s="916"/>
      <c r="I24" s="916"/>
      <c r="J24" s="916"/>
    </row>
    <row r="25" spans="1:10" s="949" customFormat="1" ht="18" customHeight="1">
      <c r="A25" s="915" t="s">
        <v>1250</v>
      </c>
      <c r="B25" s="905" t="s">
        <v>1659</v>
      </c>
      <c r="C25" s="883" t="s">
        <v>1571</v>
      </c>
      <c r="D25" s="885"/>
      <c r="E25" s="916"/>
      <c r="F25" s="916"/>
      <c r="G25" s="916"/>
      <c r="H25" s="916"/>
      <c r="I25" s="916"/>
      <c r="J25" s="916"/>
    </row>
    <row r="26" spans="1:10" s="949" customFormat="1" ht="30">
      <c r="A26" s="915" t="s">
        <v>1646</v>
      </c>
      <c r="B26" s="905" t="s">
        <v>1660</v>
      </c>
      <c r="C26" s="883" t="s">
        <v>1661</v>
      </c>
      <c r="D26" s="885"/>
      <c r="E26" s="916"/>
      <c r="F26" s="916"/>
      <c r="G26" s="916"/>
      <c r="H26" s="916"/>
      <c r="I26" s="916"/>
      <c r="J26" s="916"/>
    </row>
    <row r="27" spans="1:10" s="949" customFormat="1" ht="18" customHeight="1">
      <c r="A27" s="915">
        <v>5</v>
      </c>
      <c r="B27" s="905" t="s">
        <v>1815</v>
      </c>
      <c r="C27" s="883" t="s">
        <v>1571</v>
      </c>
      <c r="D27" s="885"/>
      <c r="E27" s="916"/>
      <c r="F27" s="916"/>
      <c r="G27" s="916"/>
      <c r="H27" s="916"/>
      <c r="I27" s="916"/>
      <c r="J27" s="916"/>
    </row>
    <row r="28" spans="1:10" s="949" customFormat="1" ht="18" customHeight="1">
      <c r="A28" s="915">
        <v>6</v>
      </c>
      <c r="B28" s="905" t="s">
        <v>1816</v>
      </c>
      <c r="C28" s="883" t="s">
        <v>1571</v>
      </c>
      <c r="D28" s="885"/>
      <c r="E28" s="916"/>
      <c r="F28" s="916"/>
      <c r="G28" s="916"/>
      <c r="H28" s="916"/>
      <c r="I28" s="916"/>
      <c r="J28" s="916"/>
    </row>
    <row r="29" spans="1:10" s="949" customFormat="1" ht="18" customHeight="1">
      <c r="A29" s="915">
        <v>7</v>
      </c>
      <c r="B29" s="905" t="s">
        <v>1662</v>
      </c>
      <c r="C29" s="883"/>
      <c r="D29" s="885"/>
      <c r="E29" s="916"/>
      <c r="F29" s="916"/>
      <c r="G29" s="916"/>
      <c r="H29" s="916"/>
      <c r="I29" s="916"/>
      <c r="J29" s="916"/>
    </row>
    <row r="30" spans="1:10" s="884" customFormat="1" ht="18" customHeight="1">
      <c r="A30" s="915" t="s">
        <v>1246</v>
      </c>
      <c r="B30" s="905" t="s">
        <v>1663</v>
      </c>
      <c r="C30" s="883" t="s">
        <v>1571</v>
      </c>
      <c r="D30" s="885"/>
      <c r="E30" s="916"/>
      <c r="F30" s="916"/>
      <c r="G30" s="916"/>
      <c r="H30" s="916"/>
      <c r="I30" s="916"/>
      <c r="J30" s="916"/>
    </row>
    <row r="31" spans="1:10" s="884" customFormat="1" ht="18" customHeight="1">
      <c r="A31" s="915" t="s">
        <v>1250</v>
      </c>
      <c r="B31" s="905" t="s">
        <v>1664</v>
      </c>
      <c r="C31" s="883" t="s">
        <v>1665</v>
      </c>
      <c r="D31" s="885"/>
      <c r="E31" s="916"/>
      <c r="F31" s="916"/>
      <c r="G31" s="916"/>
      <c r="H31" s="916"/>
      <c r="I31" s="916"/>
      <c r="J31" s="916"/>
    </row>
    <row r="32" spans="1:10" s="884" customFormat="1" ht="18" customHeight="1">
      <c r="A32" s="915" t="s">
        <v>1646</v>
      </c>
      <c r="B32" s="905" t="s">
        <v>1666</v>
      </c>
      <c r="C32" s="883" t="s">
        <v>1667</v>
      </c>
      <c r="D32" s="885"/>
      <c r="E32" s="916"/>
      <c r="F32" s="916"/>
      <c r="G32" s="916"/>
      <c r="H32" s="916"/>
      <c r="I32" s="916"/>
      <c r="J32" s="916"/>
    </row>
    <row r="33" spans="1:10" s="884" customFormat="1" ht="18" customHeight="1">
      <c r="A33" s="915" t="s">
        <v>1648</v>
      </c>
      <c r="B33" s="905" t="s">
        <v>1668</v>
      </c>
      <c r="C33" s="883" t="s">
        <v>1667</v>
      </c>
      <c r="D33" s="886"/>
      <c r="E33" s="916"/>
      <c r="F33" s="916"/>
      <c r="G33" s="916"/>
      <c r="H33" s="916"/>
      <c r="I33" s="916"/>
      <c r="J33" s="916"/>
    </row>
    <row r="34" spans="1:10" s="884" customFormat="1" ht="18" customHeight="1">
      <c r="A34" s="917" t="s">
        <v>1669</v>
      </c>
      <c r="B34" s="906" t="s">
        <v>1670</v>
      </c>
      <c r="C34" s="883" t="s">
        <v>1667</v>
      </c>
      <c r="D34" s="885"/>
      <c r="E34" s="916"/>
      <c r="F34" s="916"/>
      <c r="G34" s="916"/>
      <c r="H34" s="916"/>
      <c r="I34" s="916"/>
      <c r="J34" s="916"/>
    </row>
    <row r="35" spans="1:10" s="884" customFormat="1" ht="18" customHeight="1">
      <c r="A35" s="917">
        <v>8</v>
      </c>
      <c r="B35" s="906" t="s">
        <v>1671</v>
      </c>
      <c r="C35" s="883"/>
      <c r="D35" s="885"/>
      <c r="E35" s="916"/>
      <c r="F35" s="916"/>
      <c r="G35" s="916"/>
      <c r="H35" s="916"/>
      <c r="I35" s="916"/>
      <c r="J35" s="916"/>
    </row>
    <row r="36" spans="1:10" s="884" customFormat="1" ht="18" customHeight="1">
      <c r="A36" s="915" t="s">
        <v>1246</v>
      </c>
      <c r="B36" s="905" t="s">
        <v>1599</v>
      </c>
      <c r="C36" s="883" t="s">
        <v>1571</v>
      </c>
      <c r="D36" s="885"/>
      <c r="E36" s="916"/>
      <c r="F36" s="916"/>
      <c r="G36" s="916"/>
      <c r="H36" s="916"/>
      <c r="I36" s="916"/>
      <c r="J36" s="916"/>
    </row>
    <row r="37" spans="1:10" s="884" customFormat="1" ht="30">
      <c r="A37" s="915" t="s">
        <v>1250</v>
      </c>
      <c r="B37" s="905" t="s">
        <v>1672</v>
      </c>
      <c r="C37" s="883" t="s">
        <v>1673</v>
      </c>
      <c r="D37" s="886"/>
      <c r="E37" s="916"/>
      <c r="F37" s="916"/>
      <c r="G37" s="916"/>
      <c r="H37" s="916"/>
      <c r="I37" s="916"/>
      <c r="J37" s="916"/>
    </row>
    <row r="38" spans="1:10" s="884" customFormat="1" ht="18" customHeight="1">
      <c r="A38" s="915">
        <v>9</v>
      </c>
      <c r="B38" s="905" t="s">
        <v>1674</v>
      </c>
      <c r="C38" s="883"/>
      <c r="D38" s="886"/>
      <c r="E38" s="916"/>
      <c r="F38" s="916"/>
      <c r="G38" s="916"/>
      <c r="H38" s="916"/>
      <c r="I38" s="916"/>
      <c r="J38" s="916"/>
    </row>
    <row r="39" spans="1:10" s="884" customFormat="1" ht="18" customHeight="1">
      <c r="A39" s="915" t="s">
        <v>1246</v>
      </c>
      <c r="B39" s="905" t="s">
        <v>1675</v>
      </c>
      <c r="C39" s="883" t="s">
        <v>1571</v>
      </c>
      <c r="D39" s="885"/>
      <c r="E39" s="916"/>
      <c r="F39" s="916"/>
      <c r="G39" s="916"/>
      <c r="H39" s="916"/>
      <c r="I39" s="916"/>
      <c r="J39" s="916"/>
    </row>
    <row r="40" spans="1:10" s="884" customFormat="1" ht="45">
      <c r="A40" s="915" t="s">
        <v>1250</v>
      </c>
      <c r="B40" s="905" t="s">
        <v>1676</v>
      </c>
      <c r="C40" s="883" t="s">
        <v>1571</v>
      </c>
      <c r="D40" s="885"/>
      <c r="E40" s="916"/>
      <c r="F40" s="916"/>
      <c r="G40" s="916"/>
      <c r="H40" s="916"/>
      <c r="I40" s="916"/>
      <c r="J40" s="916"/>
    </row>
    <row r="41" spans="1:10" s="884" customFormat="1" ht="18" customHeight="1">
      <c r="A41" s="915" t="s">
        <v>1646</v>
      </c>
      <c r="B41" s="906" t="s">
        <v>1677</v>
      </c>
      <c r="C41" s="883" t="s">
        <v>1667</v>
      </c>
      <c r="D41" s="885"/>
      <c r="E41" s="916"/>
      <c r="F41" s="916"/>
      <c r="G41" s="916"/>
      <c r="H41" s="916"/>
      <c r="I41" s="916"/>
      <c r="J41" s="916"/>
    </row>
    <row r="42" spans="1:10" s="884" customFormat="1" ht="30">
      <c r="A42" s="915">
        <v>12</v>
      </c>
      <c r="B42" s="905" t="s">
        <v>1678</v>
      </c>
      <c r="C42" s="883"/>
      <c r="D42" s="885"/>
      <c r="E42" s="916"/>
      <c r="F42" s="916"/>
      <c r="G42" s="916"/>
      <c r="H42" s="916"/>
      <c r="I42" s="916"/>
      <c r="J42" s="916"/>
    </row>
    <row r="43" spans="1:10" s="884" customFormat="1" ht="18" customHeight="1">
      <c r="A43" s="915" t="s">
        <v>1246</v>
      </c>
      <c r="B43" s="906" t="s">
        <v>1679</v>
      </c>
      <c r="C43" s="883" t="s">
        <v>1667</v>
      </c>
      <c r="D43" s="886"/>
      <c r="E43" s="916"/>
      <c r="F43" s="916"/>
      <c r="G43" s="916"/>
      <c r="H43" s="916"/>
      <c r="I43" s="916"/>
      <c r="J43" s="916"/>
    </row>
    <row r="44" spans="1:10" s="884" customFormat="1" ht="18" customHeight="1">
      <c r="A44" s="915" t="s">
        <v>1250</v>
      </c>
      <c r="B44" s="906" t="s">
        <v>1680</v>
      </c>
      <c r="C44" s="883" t="s">
        <v>1667</v>
      </c>
      <c r="D44" s="886"/>
      <c r="E44" s="916"/>
      <c r="F44" s="916"/>
      <c r="G44" s="916"/>
      <c r="H44" s="916"/>
      <c r="I44" s="916"/>
      <c r="J44" s="916"/>
    </row>
    <row r="45" spans="1:10" s="884" customFormat="1" ht="18" customHeight="1">
      <c r="A45" s="915" t="s">
        <v>1646</v>
      </c>
      <c r="B45" s="906" t="s">
        <v>1681</v>
      </c>
      <c r="C45" s="883" t="s">
        <v>1667</v>
      </c>
      <c r="D45" s="886"/>
      <c r="E45" s="916"/>
      <c r="F45" s="916"/>
      <c r="G45" s="916"/>
      <c r="H45" s="916"/>
      <c r="I45" s="916"/>
      <c r="J45" s="916"/>
    </row>
    <row r="46" spans="1:10" s="884" customFormat="1" ht="18" customHeight="1">
      <c r="A46" s="915" t="s">
        <v>1648</v>
      </c>
      <c r="B46" s="906" t="s">
        <v>1682</v>
      </c>
      <c r="C46" s="883" t="s">
        <v>1667</v>
      </c>
      <c r="D46" s="886"/>
      <c r="E46" s="916"/>
      <c r="F46" s="916"/>
      <c r="G46" s="916"/>
      <c r="H46" s="916"/>
      <c r="I46" s="916"/>
      <c r="J46" s="916"/>
    </row>
    <row r="47" spans="1:10" s="884" customFormat="1" ht="18" customHeight="1">
      <c r="A47" s="915">
        <v>13</v>
      </c>
      <c r="B47" s="906" t="s">
        <v>1683</v>
      </c>
      <c r="C47" s="883"/>
      <c r="D47" s="885"/>
      <c r="E47" s="916"/>
      <c r="F47" s="916"/>
      <c r="G47" s="916"/>
      <c r="H47" s="916"/>
      <c r="I47" s="916"/>
      <c r="J47" s="916"/>
    </row>
    <row r="48" spans="1:10" s="884" customFormat="1" ht="18" customHeight="1">
      <c r="A48" s="915" t="s">
        <v>1246</v>
      </c>
      <c r="B48" s="905" t="s">
        <v>1684</v>
      </c>
      <c r="C48" s="883" t="s">
        <v>1571</v>
      </c>
      <c r="D48" s="885"/>
      <c r="E48" s="916"/>
      <c r="F48" s="916"/>
      <c r="G48" s="916"/>
      <c r="H48" s="916"/>
      <c r="I48" s="916"/>
      <c r="J48" s="916"/>
    </row>
    <row r="49" spans="1:10" s="884" customFormat="1" ht="18" customHeight="1">
      <c r="A49" s="915" t="s">
        <v>1250</v>
      </c>
      <c r="B49" s="905" t="s">
        <v>1685</v>
      </c>
      <c r="C49" s="883" t="s">
        <v>1571</v>
      </c>
      <c r="D49" s="885"/>
      <c r="E49" s="916"/>
      <c r="F49" s="916"/>
      <c r="G49" s="916"/>
      <c r="H49" s="916"/>
      <c r="I49" s="916"/>
      <c r="J49" s="916"/>
    </row>
    <row r="50" spans="1:10" s="884" customFormat="1" ht="18" customHeight="1">
      <c r="A50" s="915" t="s">
        <v>1646</v>
      </c>
      <c r="B50" s="905" t="s">
        <v>1686</v>
      </c>
      <c r="C50" s="883" t="s">
        <v>1571</v>
      </c>
      <c r="D50" s="885"/>
      <c r="E50" s="916"/>
      <c r="F50" s="916"/>
      <c r="G50" s="916"/>
      <c r="H50" s="916"/>
      <c r="I50" s="916"/>
      <c r="J50" s="916"/>
    </row>
    <row r="51" spans="1:10" s="884" customFormat="1" ht="18" customHeight="1">
      <c r="A51" s="915" t="s">
        <v>1648</v>
      </c>
      <c r="B51" s="905" t="s">
        <v>1687</v>
      </c>
      <c r="C51" s="883" t="s">
        <v>1571</v>
      </c>
      <c r="D51" s="885"/>
      <c r="E51" s="916"/>
      <c r="F51" s="916"/>
      <c r="G51" s="916"/>
      <c r="H51" s="916"/>
      <c r="I51" s="916"/>
      <c r="J51" s="916"/>
    </row>
    <row r="52" spans="1:10" s="884" customFormat="1" ht="30">
      <c r="A52" s="917" t="s">
        <v>1669</v>
      </c>
      <c r="B52" s="905" t="s">
        <v>1688</v>
      </c>
      <c r="C52" s="883" t="s">
        <v>1689</v>
      </c>
      <c r="D52" s="887"/>
      <c r="E52" s="916"/>
      <c r="F52" s="916"/>
      <c r="G52" s="916"/>
      <c r="H52" s="916"/>
      <c r="I52" s="916"/>
      <c r="J52" s="916"/>
    </row>
    <row r="53" spans="1:10" s="884" customFormat="1" ht="30">
      <c r="A53" s="915" t="s">
        <v>1690</v>
      </c>
      <c r="B53" s="905" t="s">
        <v>1691</v>
      </c>
      <c r="C53" s="883" t="s">
        <v>1689</v>
      </c>
      <c r="D53" s="885"/>
      <c r="E53" s="916"/>
      <c r="F53" s="916"/>
      <c r="G53" s="916"/>
      <c r="H53" s="916"/>
      <c r="I53" s="916"/>
      <c r="J53" s="916"/>
    </row>
    <row r="54" spans="1:10" s="884" customFormat="1" ht="30">
      <c r="A54" s="915" t="s">
        <v>1692</v>
      </c>
      <c r="B54" s="905" t="s">
        <v>1694</v>
      </c>
      <c r="C54" s="883" t="s">
        <v>1689</v>
      </c>
      <c r="D54" s="887"/>
      <c r="E54" s="916"/>
      <c r="F54" s="916"/>
      <c r="G54" s="916"/>
      <c r="H54" s="916"/>
      <c r="I54" s="916"/>
      <c r="J54" s="916"/>
    </row>
    <row r="55" spans="1:10" s="884" customFormat="1" ht="18" customHeight="1">
      <c r="A55" s="915" t="s">
        <v>1693</v>
      </c>
      <c r="B55" s="905" t="s">
        <v>1583</v>
      </c>
      <c r="C55" s="883" t="s">
        <v>1571</v>
      </c>
      <c r="D55" s="885"/>
      <c r="E55" s="916"/>
      <c r="F55" s="916"/>
      <c r="G55" s="916"/>
      <c r="H55" s="916"/>
      <c r="I55" s="916"/>
      <c r="J55" s="916"/>
    </row>
    <row r="56" spans="1:10" s="884" customFormat="1" ht="18" customHeight="1">
      <c r="A56" s="915">
        <v>14</v>
      </c>
      <c r="B56" s="905" t="s">
        <v>1696</v>
      </c>
      <c r="C56" s="883"/>
      <c r="D56" s="885"/>
      <c r="E56" s="916"/>
      <c r="F56" s="916"/>
      <c r="G56" s="916"/>
      <c r="H56" s="916"/>
      <c r="I56" s="916"/>
      <c r="J56" s="916"/>
    </row>
    <row r="57" spans="1:10" s="884" customFormat="1" ht="18" customHeight="1">
      <c r="A57" s="915" t="s">
        <v>1246</v>
      </c>
      <c r="B57" s="905" t="s">
        <v>1697</v>
      </c>
      <c r="C57" s="883" t="s">
        <v>1571</v>
      </c>
      <c r="D57" s="885"/>
      <c r="E57" s="916"/>
      <c r="F57" s="916"/>
      <c r="G57" s="916"/>
      <c r="H57" s="916"/>
      <c r="I57" s="916"/>
      <c r="J57" s="916"/>
    </row>
    <row r="58" spans="1:10" s="884" customFormat="1" ht="18" customHeight="1">
      <c r="A58" s="915" t="s">
        <v>1250</v>
      </c>
      <c r="B58" s="905" t="s">
        <v>1698</v>
      </c>
      <c r="C58" s="883" t="s">
        <v>1699</v>
      </c>
      <c r="D58" s="887"/>
      <c r="E58" s="916"/>
      <c r="F58" s="916"/>
      <c r="G58" s="916"/>
      <c r="H58" s="916"/>
      <c r="I58" s="916"/>
      <c r="J58" s="916"/>
    </row>
    <row r="59" spans="1:10" s="884" customFormat="1" ht="30">
      <c r="A59" s="915" t="s">
        <v>1646</v>
      </c>
      <c r="B59" s="905" t="s">
        <v>1700</v>
      </c>
      <c r="C59" s="883" t="s">
        <v>1701</v>
      </c>
      <c r="D59" s="887"/>
      <c r="E59" s="916"/>
      <c r="F59" s="916"/>
      <c r="G59" s="916"/>
      <c r="H59" s="916"/>
      <c r="I59" s="916"/>
      <c r="J59" s="916"/>
    </row>
    <row r="60" spans="1:10" s="884" customFormat="1" ht="18" customHeight="1">
      <c r="A60" s="915">
        <v>15</v>
      </c>
      <c r="B60" s="905" t="s">
        <v>1702</v>
      </c>
      <c r="C60" s="883"/>
      <c r="D60" s="885"/>
      <c r="E60" s="916"/>
      <c r="F60" s="916"/>
      <c r="G60" s="916"/>
      <c r="H60" s="916"/>
      <c r="I60" s="916"/>
      <c r="J60" s="916"/>
    </row>
    <row r="61" spans="1:10" s="884" customFormat="1" ht="18" customHeight="1">
      <c r="A61" s="915" t="s">
        <v>1246</v>
      </c>
      <c r="B61" s="905" t="s">
        <v>1584</v>
      </c>
      <c r="C61" s="883" t="s">
        <v>1571</v>
      </c>
      <c r="D61" s="885"/>
      <c r="E61" s="916"/>
      <c r="F61" s="916"/>
      <c r="G61" s="916"/>
      <c r="H61" s="916"/>
      <c r="I61" s="916"/>
      <c r="J61" s="916"/>
    </row>
    <row r="62" spans="1:10" s="884" customFormat="1" ht="30">
      <c r="A62" s="915" t="s">
        <v>1250</v>
      </c>
      <c r="B62" s="905" t="s">
        <v>1703</v>
      </c>
      <c r="C62" s="883" t="s">
        <v>1571</v>
      </c>
      <c r="D62" s="885"/>
      <c r="E62" s="916"/>
      <c r="F62" s="916"/>
      <c r="G62" s="916"/>
      <c r="H62" s="916"/>
      <c r="I62" s="916"/>
      <c r="J62" s="916"/>
    </row>
    <row r="63" spans="1:10" s="884" customFormat="1" ht="30">
      <c r="A63" s="915" t="s">
        <v>1646</v>
      </c>
      <c r="B63" s="905" t="s">
        <v>1704</v>
      </c>
      <c r="C63" s="883" t="s">
        <v>1571</v>
      </c>
      <c r="D63" s="885"/>
      <c r="E63" s="916"/>
      <c r="F63" s="916"/>
      <c r="G63" s="916"/>
      <c r="H63" s="916"/>
      <c r="I63" s="916"/>
      <c r="J63" s="916"/>
    </row>
    <row r="64" spans="1:10" s="884" customFormat="1" ht="18.75" customHeight="1">
      <c r="A64" s="915" t="s">
        <v>1648</v>
      </c>
      <c r="B64" s="905" t="s">
        <v>1705</v>
      </c>
      <c r="C64" s="883" t="s">
        <v>1571</v>
      </c>
      <c r="D64" s="885"/>
      <c r="E64" s="916"/>
      <c r="F64" s="916"/>
      <c r="G64" s="916"/>
      <c r="H64" s="916"/>
      <c r="I64" s="916"/>
      <c r="J64" s="916"/>
    </row>
    <row r="65" spans="1:10" s="884" customFormat="1" ht="18.75" customHeight="1">
      <c r="A65" s="915">
        <v>16</v>
      </c>
      <c r="B65" s="905" t="s">
        <v>1706</v>
      </c>
      <c r="C65" s="883"/>
      <c r="D65" s="887"/>
      <c r="E65" s="916"/>
      <c r="F65" s="916"/>
      <c r="G65" s="916"/>
      <c r="H65" s="916"/>
      <c r="I65" s="916"/>
      <c r="J65" s="916"/>
    </row>
    <row r="66" spans="1:10" s="884" customFormat="1" ht="18.75" customHeight="1">
      <c r="A66" s="915" t="s">
        <v>1246</v>
      </c>
      <c r="B66" s="905" t="s">
        <v>1707</v>
      </c>
      <c r="C66" s="883" t="s">
        <v>1571</v>
      </c>
      <c r="D66" s="885"/>
      <c r="E66" s="916"/>
      <c r="F66" s="916"/>
      <c r="G66" s="916"/>
      <c r="H66" s="916"/>
      <c r="I66" s="916"/>
      <c r="J66" s="916"/>
    </row>
    <row r="67" spans="1:10" s="884" customFormat="1" ht="30">
      <c r="A67" s="915" t="s">
        <v>1250</v>
      </c>
      <c r="B67" s="905" t="s">
        <v>1708</v>
      </c>
      <c r="C67" s="883" t="s">
        <v>1571</v>
      </c>
      <c r="D67" s="885"/>
      <c r="E67" s="916"/>
      <c r="F67" s="916"/>
      <c r="G67" s="916"/>
      <c r="H67" s="916"/>
      <c r="I67" s="916"/>
      <c r="J67" s="916"/>
    </row>
    <row r="68" spans="1:10" s="884" customFormat="1" ht="30">
      <c r="A68" s="915" t="s">
        <v>1646</v>
      </c>
      <c r="B68" s="905" t="s">
        <v>1709</v>
      </c>
      <c r="C68" s="883" t="s">
        <v>1710</v>
      </c>
      <c r="D68" s="887"/>
      <c r="E68" s="916"/>
      <c r="F68" s="916"/>
      <c r="G68" s="916"/>
      <c r="H68" s="916"/>
      <c r="I68" s="916"/>
      <c r="J68" s="916"/>
    </row>
    <row r="69" spans="1:10" s="884" customFormat="1" ht="30">
      <c r="A69" s="915" t="s">
        <v>1648</v>
      </c>
      <c r="B69" s="905" t="s">
        <v>1711</v>
      </c>
      <c r="C69" s="883" t="s">
        <v>1712</v>
      </c>
      <c r="D69" s="887"/>
      <c r="E69" s="916"/>
      <c r="F69" s="916"/>
      <c r="G69" s="916"/>
      <c r="H69" s="916"/>
      <c r="I69" s="916"/>
      <c r="J69" s="916"/>
    </row>
    <row r="70" spans="1:10" s="884" customFormat="1" ht="18" customHeight="1">
      <c r="A70" s="917" t="s">
        <v>1669</v>
      </c>
      <c r="B70" s="905" t="s">
        <v>1713</v>
      </c>
      <c r="C70" s="883" t="s">
        <v>1714</v>
      </c>
      <c r="D70" s="887"/>
      <c r="E70" s="916"/>
      <c r="F70" s="916"/>
      <c r="G70" s="916"/>
      <c r="H70" s="916"/>
      <c r="I70" s="916"/>
      <c r="J70" s="916"/>
    </row>
    <row r="71" spans="1:10" s="884" customFormat="1" ht="18" customHeight="1">
      <c r="A71" s="915" t="s">
        <v>1690</v>
      </c>
      <c r="B71" s="905" t="s">
        <v>1715</v>
      </c>
      <c r="C71" s="883" t="s">
        <v>1716</v>
      </c>
      <c r="D71" s="887"/>
      <c r="E71" s="916"/>
      <c r="F71" s="916"/>
      <c r="G71" s="916"/>
      <c r="H71" s="916"/>
      <c r="I71" s="916"/>
      <c r="J71" s="916"/>
    </row>
    <row r="72" spans="1:10" s="884" customFormat="1" ht="18" customHeight="1">
      <c r="A72" s="915" t="s">
        <v>1692</v>
      </c>
      <c r="B72" s="905" t="s">
        <v>1717</v>
      </c>
      <c r="C72" s="883" t="s">
        <v>1718</v>
      </c>
      <c r="D72" s="887"/>
      <c r="E72" s="916"/>
      <c r="F72" s="916"/>
      <c r="G72" s="916"/>
      <c r="H72" s="916"/>
      <c r="I72" s="916"/>
      <c r="J72" s="916"/>
    </row>
    <row r="73" spans="1:10" s="884" customFormat="1" ht="30">
      <c r="A73" s="915" t="s">
        <v>1693</v>
      </c>
      <c r="B73" s="905" t="s">
        <v>1719</v>
      </c>
      <c r="C73" s="883" t="s">
        <v>1720</v>
      </c>
      <c r="D73" s="887"/>
      <c r="E73" s="916"/>
      <c r="F73" s="916"/>
      <c r="G73" s="916"/>
      <c r="H73" s="916"/>
      <c r="I73" s="916"/>
      <c r="J73" s="916"/>
    </row>
    <row r="74" spans="1:10" s="884" customFormat="1" ht="18" customHeight="1">
      <c r="A74" s="915" t="s">
        <v>1695</v>
      </c>
      <c r="B74" s="905" t="s">
        <v>1721</v>
      </c>
      <c r="C74" s="883" t="s">
        <v>1722</v>
      </c>
      <c r="D74" s="886"/>
      <c r="E74" s="916"/>
      <c r="F74" s="916"/>
      <c r="G74" s="916"/>
      <c r="H74" s="916"/>
      <c r="I74" s="916"/>
      <c r="J74" s="916"/>
    </row>
    <row r="75" spans="1:10" s="884" customFormat="1" ht="30">
      <c r="A75" s="915" t="s">
        <v>1723</v>
      </c>
      <c r="B75" s="905" t="s">
        <v>1724</v>
      </c>
      <c r="C75" s="919" t="s">
        <v>1725</v>
      </c>
      <c r="D75" s="887"/>
      <c r="E75" s="916"/>
      <c r="F75" s="916"/>
      <c r="G75" s="916"/>
      <c r="H75" s="916"/>
      <c r="I75" s="916"/>
      <c r="J75" s="916"/>
    </row>
    <row r="76" spans="1:10" s="884" customFormat="1" ht="17.25" customHeight="1">
      <c r="A76" s="915">
        <v>17</v>
      </c>
      <c r="B76" s="905" t="s">
        <v>1726</v>
      </c>
      <c r="C76" s="883"/>
      <c r="D76" s="885"/>
      <c r="E76" s="916"/>
      <c r="F76" s="916"/>
      <c r="G76" s="916"/>
      <c r="H76" s="916"/>
      <c r="I76" s="916"/>
      <c r="J76" s="916"/>
    </row>
    <row r="77" spans="1:10" s="884" customFormat="1" ht="30">
      <c r="A77" s="915" t="s">
        <v>1246</v>
      </c>
      <c r="B77" s="905" t="s">
        <v>1727</v>
      </c>
      <c r="C77" s="883" t="s">
        <v>1673</v>
      </c>
      <c r="D77" s="885"/>
      <c r="E77" s="916"/>
      <c r="F77" s="916"/>
      <c r="G77" s="916"/>
      <c r="H77" s="916"/>
      <c r="I77" s="916"/>
      <c r="J77" s="916"/>
    </row>
    <row r="78" spans="1:10" s="884" customFormat="1" ht="30">
      <c r="A78" s="915" t="s">
        <v>1250</v>
      </c>
      <c r="B78" s="905" t="s">
        <v>1728</v>
      </c>
      <c r="C78" s="883" t="s">
        <v>1673</v>
      </c>
      <c r="D78" s="887"/>
      <c r="E78" s="916"/>
      <c r="F78" s="916"/>
      <c r="G78" s="916"/>
      <c r="H78" s="916"/>
      <c r="I78" s="916"/>
      <c r="J78" s="916"/>
    </row>
    <row r="79" spans="1:10" s="949" customFormat="1" ht="30" customHeight="1">
      <c r="A79" s="932" t="s">
        <v>20</v>
      </c>
      <c r="B79" s="933" t="s">
        <v>1729</v>
      </c>
      <c r="C79" s="930"/>
      <c r="D79" s="930"/>
      <c r="E79" s="926"/>
      <c r="F79" s="926"/>
      <c r="G79" s="926"/>
      <c r="H79" s="926"/>
      <c r="I79" s="926"/>
      <c r="J79" s="926"/>
    </row>
    <row r="80" spans="1:10" s="949" customFormat="1" ht="30" customHeight="1">
      <c r="A80" s="926" t="s">
        <v>37</v>
      </c>
      <c r="B80" s="933" t="s">
        <v>1730</v>
      </c>
      <c r="C80" s="930"/>
      <c r="D80" s="930"/>
      <c r="E80" s="926"/>
      <c r="F80" s="926"/>
      <c r="G80" s="926"/>
      <c r="H80" s="926"/>
      <c r="I80" s="926"/>
      <c r="J80" s="926"/>
    </row>
    <row r="81" spans="1:10" s="949" customFormat="1" ht="21" customHeight="1">
      <c r="A81" s="915">
        <v>1</v>
      </c>
      <c r="B81" s="905" t="s">
        <v>1731</v>
      </c>
      <c r="C81" s="883" t="s">
        <v>1573</v>
      </c>
      <c r="D81" s="883"/>
      <c r="E81" s="916"/>
      <c r="F81" s="916"/>
      <c r="G81" s="916"/>
      <c r="H81" s="916"/>
      <c r="I81" s="916"/>
      <c r="J81" s="916"/>
    </row>
    <row r="82" spans="1:10" s="949" customFormat="1" ht="21" customHeight="1">
      <c r="A82" s="915">
        <v>2</v>
      </c>
      <c r="B82" s="905" t="s">
        <v>1732</v>
      </c>
      <c r="C82" s="883" t="s">
        <v>1573</v>
      </c>
      <c r="D82" s="935"/>
      <c r="E82" s="916"/>
      <c r="F82" s="916"/>
      <c r="G82" s="916"/>
      <c r="H82" s="916"/>
      <c r="I82" s="916"/>
      <c r="J82" s="916"/>
    </row>
    <row r="83" spans="1:10" s="949" customFormat="1" ht="21" customHeight="1">
      <c r="A83" s="915">
        <v>3</v>
      </c>
      <c r="B83" s="905" t="s">
        <v>1733</v>
      </c>
      <c r="C83" s="883" t="s">
        <v>1571</v>
      </c>
      <c r="D83" s="935"/>
      <c r="E83" s="916"/>
      <c r="F83" s="916"/>
      <c r="G83" s="916"/>
      <c r="H83" s="916"/>
      <c r="I83" s="916"/>
      <c r="J83" s="916"/>
    </row>
    <row r="84" spans="1:10" s="949" customFormat="1" ht="30" customHeight="1">
      <c r="A84" s="926" t="s">
        <v>41</v>
      </c>
      <c r="B84" s="933" t="s">
        <v>1734</v>
      </c>
      <c r="C84" s="930"/>
      <c r="D84" s="930"/>
      <c r="E84" s="926"/>
      <c r="F84" s="926"/>
      <c r="G84" s="926"/>
      <c r="H84" s="926"/>
      <c r="I84" s="926"/>
      <c r="J84" s="926"/>
    </row>
    <row r="85" spans="1:10" s="949" customFormat="1" ht="18" customHeight="1">
      <c r="A85" s="915">
        <v>1</v>
      </c>
      <c r="B85" s="905" t="s">
        <v>1731</v>
      </c>
      <c r="C85" s="883" t="s">
        <v>1573</v>
      </c>
      <c r="D85" s="883"/>
      <c r="E85" s="916"/>
      <c r="F85" s="916"/>
      <c r="G85" s="916"/>
      <c r="H85" s="916"/>
      <c r="I85" s="916"/>
      <c r="J85" s="916"/>
    </row>
    <row r="86" spans="1:10" s="949" customFormat="1" ht="18" customHeight="1">
      <c r="A86" s="915">
        <v>2</v>
      </c>
      <c r="B86" s="905" t="s">
        <v>1732</v>
      </c>
      <c r="C86" s="883" t="s">
        <v>1573</v>
      </c>
      <c r="D86" s="883"/>
      <c r="E86" s="916"/>
      <c r="F86" s="916"/>
      <c r="G86" s="916"/>
      <c r="H86" s="916"/>
      <c r="I86" s="916"/>
      <c r="J86" s="916"/>
    </row>
    <row r="87" spans="1:10" s="949" customFormat="1" ht="18" customHeight="1">
      <c r="A87" s="915">
        <v>3</v>
      </c>
      <c r="B87" s="905" t="s">
        <v>1733</v>
      </c>
      <c r="C87" s="883" t="s">
        <v>1571</v>
      </c>
      <c r="D87" s="883"/>
      <c r="E87" s="916"/>
      <c r="F87" s="916"/>
      <c r="G87" s="916"/>
      <c r="H87" s="916"/>
      <c r="I87" s="916"/>
      <c r="J87" s="916"/>
    </row>
    <row r="88" spans="1:10" s="949" customFormat="1" ht="18" customHeight="1">
      <c r="A88" s="915">
        <v>4</v>
      </c>
      <c r="B88" s="905" t="s">
        <v>1733</v>
      </c>
      <c r="C88" s="883" t="s">
        <v>1571</v>
      </c>
      <c r="D88" s="883"/>
      <c r="E88" s="916"/>
      <c r="F88" s="916"/>
      <c r="G88" s="916"/>
      <c r="H88" s="916"/>
      <c r="I88" s="916"/>
      <c r="J88" s="916"/>
    </row>
    <row r="89" spans="1:10" s="949" customFormat="1" ht="30">
      <c r="A89" s="915">
        <v>6</v>
      </c>
      <c r="B89" s="905" t="s">
        <v>1735</v>
      </c>
      <c r="C89" s="883"/>
      <c r="D89" s="885"/>
      <c r="E89" s="916"/>
      <c r="F89" s="916"/>
      <c r="G89" s="916"/>
      <c r="H89" s="916"/>
      <c r="I89" s="916"/>
      <c r="J89" s="916"/>
    </row>
    <row r="90" spans="1:10" s="949" customFormat="1" ht="18" customHeight="1">
      <c r="A90" s="915" t="s">
        <v>1246</v>
      </c>
      <c r="B90" s="905" t="s">
        <v>1736</v>
      </c>
      <c r="C90" s="883" t="s">
        <v>1667</v>
      </c>
      <c r="D90" s="885"/>
      <c r="E90" s="916"/>
      <c r="F90" s="916"/>
      <c r="G90" s="916"/>
      <c r="H90" s="916"/>
      <c r="I90" s="916"/>
      <c r="J90" s="916"/>
    </row>
    <row r="91" spans="1:10" s="949" customFormat="1" ht="18" customHeight="1">
      <c r="A91" s="915" t="s">
        <v>1250</v>
      </c>
      <c r="B91" s="905" t="s">
        <v>1737</v>
      </c>
      <c r="C91" s="883" t="s">
        <v>1667</v>
      </c>
      <c r="D91" s="885"/>
      <c r="E91" s="916"/>
      <c r="F91" s="916"/>
      <c r="G91" s="916"/>
      <c r="H91" s="916"/>
      <c r="I91" s="916"/>
      <c r="J91" s="916"/>
    </row>
    <row r="92" spans="1:10" s="949" customFormat="1" ht="18" customHeight="1">
      <c r="A92" s="915" t="s">
        <v>1252</v>
      </c>
      <c r="B92" s="905" t="s">
        <v>1738</v>
      </c>
      <c r="C92" s="883" t="s">
        <v>1571</v>
      </c>
      <c r="D92" s="885"/>
      <c r="E92" s="916"/>
      <c r="F92" s="916"/>
      <c r="G92" s="916"/>
      <c r="H92" s="916"/>
      <c r="I92" s="916"/>
      <c r="J92" s="916"/>
    </row>
    <row r="93" spans="1:10" s="949" customFormat="1" ht="18" customHeight="1">
      <c r="A93" s="915" t="s">
        <v>1648</v>
      </c>
      <c r="B93" s="905" t="s">
        <v>1739</v>
      </c>
      <c r="C93" s="883" t="s">
        <v>1667</v>
      </c>
      <c r="D93" s="885"/>
      <c r="E93" s="916"/>
      <c r="F93" s="916"/>
      <c r="G93" s="916"/>
      <c r="H93" s="916"/>
      <c r="I93" s="916"/>
      <c r="J93" s="916"/>
    </row>
    <row r="94" spans="1:10" s="949" customFormat="1" ht="18" customHeight="1">
      <c r="A94" s="917" t="s">
        <v>1669</v>
      </c>
      <c r="B94" s="905" t="s">
        <v>1740</v>
      </c>
      <c r="C94" s="883" t="s">
        <v>1667</v>
      </c>
      <c r="D94" s="885"/>
      <c r="E94" s="916"/>
      <c r="F94" s="916"/>
      <c r="G94" s="916"/>
      <c r="H94" s="916"/>
      <c r="I94" s="916"/>
      <c r="J94" s="916"/>
    </row>
    <row r="95" spans="1:10" s="949" customFormat="1" ht="18" customHeight="1">
      <c r="A95" s="915" t="s">
        <v>1690</v>
      </c>
      <c r="B95" s="905" t="s">
        <v>1741</v>
      </c>
      <c r="C95" s="883" t="s">
        <v>1571</v>
      </c>
      <c r="D95" s="885"/>
      <c r="E95" s="916"/>
      <c r="F95" s="916"/>
      <c r="G95" s="916"/>
      <c r="H95" s="916"/>
      <c r="I95" s="916"/>
      <c r="J95" s="916"/>
    </row>
    <row r="96" spans="1:10" s="949" customFormat="1" ht="18" customHeight="1">
      <c r="A96" s="915">
        <v>7</v>
      </c>
      <c r="B96" s="905" t="s">
        <v>1742</v>
      </c>
      <c r="C96" s="883"/>
      <c r="D96" s="885"/>
      <c r="E96" s="916"/>
      <c r="F96" s="916"/>
      <c r="G96" s="916"/>
      <c r="H96" s="916"/>
      <c r="I96" s="916"/>
      <c r="J96" s="916"/>
    </row>
    <row r="97" spans="1:10" s="949" customFormat="1" ht="30">
      <c r="A97" s="915" t="s">
        <v>1246</v>
      </c>
      <c r="B97" s="905" t="s">
        <v>1743</v>
      </c>
      <c r="C97" s="935" t="s">
        <v>1571</v>
      </c>
      <c r="D97" s="887"/>
      <c r="E97" s="936"/>
      <c r="F97" s="936"/>
      <c r="G97" s="936"/>
      <c r="H97" s="936"/>
      <c r="I97" s="936"/>
      <c r="J97" s="936"/>
    </row>
    <row r="98" spans="1:10" s="949" customFormat="1" ht="18" customHeight="1">
      <c r="A98" s="917">
        <v>8</v>
      </c>
      <c r="B98" s="906" t="s">
        <v>1744</v>
      </c>
      <c r="C98" s="883"/>
      <c r="D98" s="885"/>
      <c r="E98" s="916"/>
      <c r="F98" s="916"/>
      <c r="G98" s="916"/>
      <c r="H98" s="916"/>
      <c r="I98" s="916"/>
      <c r="J98" s="916"/>
    </row>
    <row r="99" spans="1:10" s="949" customFormat="1" ht="45">
      <c r="A99" s="915" t="s">
        <v>1246</v>
      </c>
      <c r="B99" s="905" t="s">
        <v>1745</v>
      </c>
      <c r="C99" s="935" t="s">
        <v>1746</v>
      </c>
      <c r="D99" s="886"/>
      <c r="E99" s="936"/>
      <c r="F99" s="936"/>
      <c r="G99" s="936"/>
      <c r="H99" s="936"/>
      <c r="I99" s="936"/>
      <c r="J99" s="936"/>
    </row>
    <row r="100" spans="1:10" s="949" customFormat="1" ht="45">
      <c r="A100" s="915" t="s">
        <v>1250</v>
      </c>
      <c r="B100" s="905" t="s">
        <v>1747</v>
      </c>
      <c r="C100" s="883" t="s">
        <v>1571</v>
      </c>
      <c r="D100" s="886"/>
      <c r="E100" s="916"/>
      <c r="F100" s="916"/>
      <c r="G100" s="916"/>
      <c r="H100" s="916"/>
      <c r="I100" s="916"/>
      <c r="J100" s="916"/>
    </row>
    <row r="101" spans="1:10" s="949" customFormat="1" ht="18" customHeight="1">
      <c r="A101" s="915">
        <v>9</v>
      </c>
      <c r="B101" s="905" t="s">
        <v>1748</v>
      </c>
      <c r="C101" s="883"/>
      <c r="D101" s="886"/>
      <c r="E101" s="916"/>
      <c r="F101" s="916"/>
      <c r="G101" s="916"/>
      <c r="H101" s="916"/>
      <c r="I101" s="916"/>
      <c r="J101" s="916"/>
    </row>
    <row r="102" spans="1:10" s="949" customFormat="1" ht="18" customHeight="1">
      <c r="A102" s="934"/>
      <c r="B102" s="905" t="s">
        <v>1749</v>
      </c>
      <c r="C102" s="935" t="s">
        <v>1571</v>
      </c>
      <c r="D102" s="887"/>
      <c r="E102" s="936"/>
      <c r="F102" s="936"/>
      <c r="G102" s="936"/>
      <c r="H102" s="936"/>
      <c r="I102" s="936"/>
      <c r="J102" s="936"/>
    </row>
    <row r="103" spans="1:10" s="949" customFormat="1" ht="18" customHeight="1">
      <c r="A103" s="915">
        <v>10</v>
      </c>
      <c r="B103" s="905" t="s">
        <v>1750</v>
      </c>
      <c r="C103" s="883"/>
      <c r="D103" s="885"/>
      <c r="E103" s="916"/>
      <c r="F103" s="916"/>
      <c r="G103" s="916"/>
      <c r="H103" s="916"/>
      <c r="I103" s="916"/>
      <c r="J103" s="916"/>
    </row>
    <row r="104" spans="1:10" s="949" customFormat="1" ht="18" customHeight="1">
      <c r="A104" s="915" t="s">
        <v>1246</v>
      </c>
      <c r="B104" s="906" t="s">
        <v>1751</v>
      </c>
      <c r="C104" s="883"/>
      <c r="D104" s="885"/>
      <c r="E104" s="916"/>
      <c r="F104" s="916"/>
      <c r="G104" s="916"/>
      <c r="H104" s="916"/>
      <c r="I104" s="916"/>
      <c r="J104" s="916"/>
    </row>
    <row r="105" spans="1:10" s="949" customFormat="1" ht="45">
      <c r="A105" s="917" t="s">
        <v>1752</v>
      </c>
      <c r="B105" s="905" t="s">
        <v>1753</v>
      </c>
      <c r="C105" s="883" t="s">
        <v>1571</v>
      </c>
      <c r="D105" s="887"/>
      <c r="E105" s="916"/>
      <c r="F105" s="916"/>
      <c r="G105" s="916"/>
      <c r="H105" s="916"/>
      <c r="I105" s="916"/>
      <c r="J105" s="916"/>
    </row>
    <row r="106" spans="1:10" s="949" customFormat="1" ht="30">
      <c r="A106" s="917" t="s">
        <v>1754</v>
      </c>
      <c r="B106" s="905" t="s">
        <v>1755</v>
      </c>
      <c r="C106" s="883" t="s">
        <v>1673</v>
      </c>
      <c r="D106" s="886"/>
      <c r="E106" s="916"/>
      <c r="F106" s="916"/>
      <c r="G106" s="916"/>
      <c r="H106" s="916"/>
      <c r="I106" s="916"/>
      <c r="J106" s="916"/>
    </row>
    <row r="107" spans="1:10" s="949" customFormat="1" ht="30">
      <c r="A107" s="917" t="s">
        <v>1756</v>
      </c>
      <c r="B107" s="906" t="s">
        <v>1757</v>
      </c>
      <c r="C107" s="883" t="s">
        <v>1673</v>
      </c>
      <c r="D107" s="886"/>
      <c r="E107" s="916"/>
      <c r="F107" s="916"/>
      <c r="G107" s="916"/>
      <c r="H107" s="916"/>
      <c r="I107" s="916"/>
      <c r="J107" s="916"/>
    </row>
    <row r="108" spans="1:10" s="949" customFormat="1" ht="18" customHeight="1">
      <c r="A108" s="917"/>
      <c r="B108" s="906" t="s">
        <v>1758</v>
      </c>
      <c r="C108" s="883" t="s">
        <v>1673</v>
      </c>
      <c r="D108" s="886"/>
      <c r="E108" s="916"/>
      <c r="F108" s="916"/>
      <c r="G108" s="916"/>
      <c r="H108" s="916"/>
      <c r="I108" s="916"/>
      <c r="J108" s="916"/>
    </row>
    <row r="109" spans="1:10" s="949" customFormat="1" ht="45">
      <c r="A109" s="917" t="s">
        <v>1759</v>
      </c>
      <c r="B109" s="906" t="s">
        <v>1760</v>
      </c>
      <c r="C109" s="883" t="s">
        <v>1673</v>
      </c>
      <c r="D109" s="886"/>
      <c r="E109" s="916"/>
      <c r="F109" s="916"/>
      <c r="G109" s="916"/>
      <c r="H109" s="916"/>
      <c r="I109" s="916"/>
      <c r="J109" s="916"/>
    </row>
    <row r="110" spans="1:10" s="949" customFormat="1" ht="18" customHeight="1">
      <c r="A110" s="915" t="s">
        <v>1250</v>
      </c>
      <c r="B110" s="906" t="s">
        <v>1761</v>
      </c>
      <c r="C110" s="883"/>
      <c r="D110" s="886"/>
      <c r="E110" s="916"/>
      <c r="F110" s="916"/>
      <c r="G110" s="916"/>
      <c r="H110" s="916"/>
      <c r="I110" s="916"/>
      <c r="J110" s="916"/>
    </row>
    <row r="111" spans="1:10" s="949" customFormat="1" ht="18" customHeight="1">
      <c r="A111" s="917" t="s">
        <v>1752</v>
      </c>
      <c r="B111" s="906" t="s">
        <v>1628</v>
      </c>
      <c r="C111" s="883" t="s">
        <v>1571</v>
      </c>
      <c r="D111" s="887"/>
      <c r="E111" s="916"/>
      <c r="F111" s="916"/>
      <c r="G111" s="916"/>
      <c r="H111" s="916"/>
      <c r="I111" s="916"/>
      <c r="J111" s="916"/>
    </row>
    <row r="112" spans="1:10" s="949" customFormat="1" ht="30">
      <c r="A112" s="917" t="s">
        <v>1754</v>
      </c>
      <c r="B112" s="905" t="s">
        <v>1762</v>
      </c>
      <c r="C112" s="883" t="s">
        <v>1571</v>
      </c>
      <c r="D112" s="885"/>
      <c r="E112" s="916"/>
      <c r="F112" s="916"/>
      <c r="G112" s="916"/>
      <c r="H112" s="916"/>
      <c r="I112" s="916"/>
      <c r="J112" s="916"/>
    </row>
    <row r="113" spans="1:10" s="949" customFormat="1" ht="18" customHeight="1">
      <c r="A113" s="915" t="s">
        <v>1252</v>
      </c>
      <c r="B113" s="905" t="s">
        <v>1763</v>
      </c>
      <c r="C113" s="883"/>
      <c r="D113" s="885"/>
      <c r="E113" s="916"/>
      <c r="F113" s="916"/>
      <c r="G113" s="916"/>
      <c r="H113" s="916"/>
      <c r="I113" s="916"/>
      <c r="J113" s="916"/>
    </row>
    <row r="114" spans="1:10" s="949" customFormat="1" ht="18" customHeight="1">
      <c r="A114" s="917" t="s">
        <v>1752</v>
      </c>
      <c r="B114" s="905" t="s">
        <v>1764</v>
      </c>
      <c r="C114" s="883" t="s">
        <v>1571</v>
      </c>
      <c r="D114" s="887"/>
      <c r="E114" s="916"/>
      <c r="F114" s="916"/>
      <c r="G114" s="916"/>
      <c r="H114" s="916"/>
      <c r="I114" s="916"/>
      <c r="J114" s="916"/>
    </row>
    <row r="115" spans="1:10" s="949" customFormat="1" ht="30">
      <c r="A115" s="917" t="s">
        <v>1754</v>
      </c>
      <c r="B115" s="905" t="s">
        <v>1765</v>
      </c>
      <c r="C115" s="883" t="s">
        <v>1571</v>
      </c>
      <c r="D115" s="887"/>
      <c r="E115" s="916"/>
      <c r="F115" s="916"/>
      <c r="G115" s="916"/>
      <c r="H115" s="916"/>
      <c r="I115" s="916"/>
      <c r="J115" s="916"/>
    </row>
    <row r="116" spans="1:10" s="949" customFormat="1" ht="18" customHeight="1">
      <c r="A116" s="917"/>
      <c r="B116" s="905" t="s">
        <v>1766</v>
      </c>
      <c r="C116" s="883" t="s">
        <v>1571</v>
      </c>
      <c r="D116" s="887"/>
      <c r="E116" s="916"/>
      <c r="F116" s="916"/>
      <c r="G116" s="916"/>
      <c r="H116" s="916"/>
      <c r="I116" s="916"/>
      <c r="J116" s="916"/>
    </row>
    <row r="117" spans="1:10" s="949" customFormat="1" ht="45">
      <c r="A117" s="917" t="s">
        <v>1756</v>
      </c>
      <c r="B117" s="905" t="s">
        <v>1767</v>
      </c>
      <c r="C117" s="883" t="s">
        <v>1571</v>
      </c>
      <c r="D117" s="887"/>
      <c r="E117" s="916"/>
      <c r="F117" s="916"/>
      <c r="G117" s="916"/>
      <c r="H117" s="916"/>
      <c r="I117" s="916"/>
      <c r="J117" s="916"/>
    </row>
    <row r="118" spans="1:10" s="949" customFormat="1" ht="18" customHeight="1">
      <c r="A118" s="915" t="s">
        <v>1648</v>
      </c>
      <c r="B118" s="905" t="s">
        <v>1768</v>
      </c>
      <c r="C118" s="883"/>
      <c r="D118" s="887"/>
      <c r="E118" s="916"/>
      <c r="F118" s="916"/>
      <c r="G118" s="916"/>
      <c r="H118" s="916"/>
      <c r="I118" s="916"/>
      <c r="J118" s="916"/>
    </row>
    <row r="119" spans="1:10" s="949" customFormat="1" ht="18" customHeight="1">
      <c r="A119" s="915"/>
      <c r="B119" s="905" t="s">
        <v>1813</v>
      </c>
      <c r="C119" s="883" t="s">
        <v>1667</v>
      </c>
      <c r="D119" s="886"/>
      <c r="E119" s="916"/>
      <c r="F119" s="916"/>
      <c r="G119" s="916"/>
      <c r="H119" s="916"/>
      <c r="I119" s="916"/>
      <c r="J119" s="916"/>
    </row>
    <row r="120" spans="1:10" s="949" customFormat="1" ht="18" customHeight="1">
      <c r="A120" s="917" t="s">
        <v>1669</v>
      </c>
      <c r="B120" s="905" t="s">
        <v>1769</v>
      </c>
      <c r="C120" s="883"/>
      <c r="D120" s="885"/>
      <c r="E120" s="916"/>
      <c r="F120" s="916"/>
      <c r="G120" s="916"/>
      <c r="H120" s="916"/>
      <c r="I120" s="916"/>
      <c r="J120" s="916"/>
    </row>
    <row r="121" spans="1:10" s="949" customFormat="1" ht="18" customHeight="1">
      <c r="A121" s="917" t="s">
        <v>1752</v>
      </c>
      <c r="B121" s="905" t="s">
        <v>1770</v>
      </c>
      <c r="C121" s="883" t="s">
        <v>1571</v>
      </c>
      <c r="D121" s="886"/>
      <c r="E121" s="916"/>
      <c r="F121" s="916"/>
      <c r="G121" s="916"/>
      <c r="H121" s="916"/>
      <c r="I121" s="916"/>
      <c r="J121" s="916"/>
    </row>
    <row r="122" spans="1:10" s="949" customFormat="1" ht="18" customHeight="1">
      <c r="A122" s="917" t="s">
        <v>1754</v>
      </c>
      <c r="B122" s="905" t="s">
        <v>1771</v>
      </c>
      <c r="C122" s="883" t="s">
        <v>1571</v>
      </c>
      <c r="D122" s="886"/>
      <c r="E122" s="916"/>
      <c r="F122" s="916"/>
      <c r="G122" s="916"/>
      <c r="H122" s="916"/>
      <c r="I122" s="916"/>
      <c r="J122" s="916"/>
    </row>
    <row r="123" spans="1:10" s="949" customFormat="1" ht="18" customHeight="1">
      <c r="A123" s="915" t="s">
        <v>1772</v>
      </c>
      <c r="B123" s="905" t="s">
        <v>1773</v>
      </c>
      <c r="C123" s="883"/>
      <c r="D123" s="887"/>
      <c r="E123" s="916"/>
      <c r="F123" s="916"/>
      <c r="G123" s="916"/>
      <c r="H123" s="916"/>
      <c r="I123" s="916"/>
      <c r="J123" s="916"/>
    </row>
    <row r="124" spans="1:10" s="949" customFormat="1" ht="30">
      <c r="A124" s="917" t="s">
        <v>1752</v>
      </c>
      <c r="B124" s="905" t="s">
        <v>1774</v>
      </c>
      <c r="C124" s="883" t="s">
        <v>1571</v>
      </c>
      <c r="D124" s="886"/>
      <c r="E124" s="916"/>
      <c r="F124" s="916"/>
      <c r="G124" s="916"/>
      <c r="H124" s="916"/>
      <c r="I124" s="916"/>
      <c r="J124" s="916"/>
    </row>
    <row r="125" spans="1:10" s="949" customFormat="1" ht="45">
      <c r="A125" s="917" t="s">
        <v>1754</v>
      </c>
      <c r="B125" s="905" t="s">
        <v>1775</v>
      </c>
      <c r="C125" s="883" t="s">
        <v>1571</v>
      </c>
      <c r="D125" s="886"/>
      <c r="E125" s="916"/>
      <c r="F125" s="916"/>
      <c r="G125" s="916"/>
      <c r="H125" s="916"/>
      <c r="I125" s="916"/>
      <c r="J125" s="916"/>
    </row>
    <row r="126" spans="1:10" s="884" customFormat="1" ht="33.75" customHeight="1">
      <c r="A126" s="932" t="s">
        <v>23</v>
      </c>
      <c r="B126" s="933" t="s">
        <v>1776</v>
      </c>
      <c r="C126" s="930"/>
      <c r="D126" s="930"/>
      <c r="E126" s="926"/>
      <c r="F126" s="926"/>
      <c r="G126" s="926"/>
      <c r="H126" s="926"/>
      <c r="I126" s="926"/>
      <c r="J126" s="926"/>
    </row>
    <row r="127" spans="1:10" s="884" customFormat="1" ht="33.75" customHeight="1">
      <c r="A127" s="926" t="s">
        <v>37</v>
      </c>
      <c r="B127" s="933" t="s">
        <v>1777</v>
      </c>
      <c r="C127" s="930"/>
      <c r="D127" s="930"/>
      <c r="E127" s="926"/>
      <c r="F127" s="926"/>
      <c r="G127" s="926"/>
      <c r="H127" s="926"/>
      <c r="I127" s="926"/>
      <c r="J127" s="926"/>
    </row>
    <row r="128" spans="1:10" s="884" customFormat="1" ht="18" customHeight="1">
      <c r="A128" s="915">
        <v>1</v>
      </c>
      <c r="B128" s="905" t="s">
        <v>1778</v>
      </c>
      <c r="C128" s="883"/>
      <c r="D128" s="883"/>
      <c r="E128" s="916"/>
      <c r="F128" s="916"/>
      <c r="G128" s="916"/>
      <c r="H128" s="916"/>
      <c r="I128" s="916"/>
      <c r="J128" s="916"/>
    </row>
    <row r="129" spans="1:10" s="884" customFormat="1" ht="18" customHeight="1">
      <c r="A129" s="934" t="s">
        <v>1246</v>
      </c>
      <c r="B129" s="905" t="s">
        <v>1779</v>
      </c>
      <c r="C129" s="935" t="s">
        <v>1571</v>
      </c>
      <c r="D129" s="935"/>
      <c r="E129" s="936"/>
      <c r="F129" s="936"/>
      <c r="G129" s="936"/>
      <c r="H129" s="936"/>
      <c r="I129" s="936"/>
      <c r="J129" s="936"/>
    </row>
    <row r="130" spans="1:10" s="884" customFormat="1" ht="18" customHeight="1">
      <c r="A130" s="934"/>
      <c r="B130" s="937" t="s">
        <v>11</v>
      </c>
      <c r="C130" s="935"/>
      <c r="D130" s="935"/>
      <c r="E130" s="936"/>
      <c r="F130" s="936"/>
      <c r="G130" s="936"/>
      <c r="H130" s="936"/>
      <c r="I130" s="936"/>
      <c r="J130" s="936"/>
    </row>
    <row r="131" spans="1:10" s="884" customFormat="1" ht="18" customHeight="1">
      <c r="A131" s="934"/>
      <c r="B131" s="905" t="s">
        <v>1780</v>
      </c>
      <c r="C131" s="935" t="s">
        <v>1571</v>
      </c>
      <c r="D131" s="935"/>
      <c r="E131" s="936"/>
      <c r="F131" s="936"/>
      <c r="G131" s="936"/>
      <c r="H131" s="936"/>
      <c r="I131" s="936"/>
      <c r="J131" s="936"/>
    </row>
    <row r="132" spans="1:10" s="884" customFormat="1" ht="18" customHeight="1">
      <c r="A132" s="934"/>
      <c r="B132" s="905" t="s">
        <v>1613</v>
      </c>
      <c r="C132" s="935" t="s">
        <v>1611</v>
      </c>
      <c r="D132" s="935"/>
      <c r="E132" s="936"/>
      <c r="F132" s="936"/>
      <c r="G132" s="936"/>
      <c r="H132" s="936"/>
      <c r="I132" s="936"/>
      <c r="J132" s="936"/>
    </row>
    <row r="133" spans="1:10" s="884" customFormat="1" ht="18" customHeight="1">
      <c r="A133" s="934" t="s">
        <v>1250</v>
      </c>
      <c r="B133" s="905" t="s">
        <v>1918</v>
      </c>
      <c r="C133" s="935" t="s">
        <v>1657</v>
      </c>
      <c r="D133" s="935"/>
      <c r="E133" s="936"/>
      <c r="F133" s="936"/>
      <c r="G133" s="936"/>
      <c r="H133" s="936"/>
      <c r="I133" s="936"/>
      <c r="J133" s="936"/>
    </row>
    <row r="134" spans="1:10" s="884" customFormat="1" ht="18" customHeight="1">
      <c r="A134" s="915">
        <v>2</v>
      </c>
      <c r="B134" s="905" t="s">
        <v>1781</v>
      </c>
      <c r="C134" s="883"/>
      <c r="D134" s="935"/>
      <c r="E134" s="916"/>
      <c r="F134" s="916"/>
      <c r="G134" s="916"/>
      <c r="H134" s="916"/>
      <c r="I134" s="916"/>
      <c r="J134" s="916"/>
    </row>
    <row r="135" spans="1:10" s="884" customFormat="1" ht="35.25" customHeight="1">
      <c r="A135" s="915" t="s">
        <v>1246</v>
      </c>
      <c r="B135" s="905" t="s">
        <v>1923</v>
      </c>
      <c r="C135" s="883" t="s">
        <v>1571</v>
      </c>
      <c r="D135" s="935"/>
      <c r="E135" s="916"/>
      <c r="F135" s="916"/>
      <c r="G135" s="916"/>
      <c r="H135" s="916"/>
      <c r="I135" s="916"/>
      <c r="J135" s="916"/>
    </row>
    <row r="136" spans="1:10" s="884" customFormat="1" ht="15.75" customHeight="1">
      <c r="A136" s="915"/>
      <c r="B136" s="937" t="s">
        <v>11</v>
      </c>
      <c r="C136" s="883"/>
      <c r="D136" s="935"/>
      <c r="E136" s="916"/>
      <c r="F136" s="916"/>
      <c r="G136" s="916"/>
      <c r="H136" s="916"/>
      <c r="I136" s="916"/>
      <c r="J136" s="916"/>
    </row>
    <row r="137" spans="1:10" s="884" customFormat="1" ht="35.25" customHeight="1">
      <c r="A137" s="915"/>
      <c r="B137" s="905" t="s">
        <v>1782</v>
      </c>
      <c r="C137" s="883" t="s">
        <v>1571</v>
      </c>
      <c r="D137" s="935"/>
      <c r="E137" s="916"/>
      <c r="F137" s="916"/>
      <c r="G137" s="916"/>
      <c r="H137" s="916"/>
      <c r="I137" s="916"/>
      <c r="J137" s="916"/>
    </row>
    <row r="138" spans="1:10" s="884" customFormat="1" ht="32.25" customHeight="1">
      <c r="A138" s="915" t="s">
        <v>1250</v>
      </c>
      <c r="B138" s="905" t="s">
        <v>1901</v>
      </c>
      <c r="C138" s="883" t="s">
        <v>1619</v>
      </c>
      <c r="D138" s="935"/>
      <c r="E138" s="916"/>
      <c r="F138" s="916"/>
      <c r="G138" s="916"/>
      <c r="H138" s="916"/>
      <c r="I138" s="916"/>
      <c r="J138" s="916"/>
    </row>
    <row r="139" spans="1:10" s="884" customFormat="1" ht="18" customHeight="1">
      <c r="A139" s="915">
        <v>3</v>
      </c>
      <c r="B139" s="905" t="s">
        <v>1783</v>
      </c>
      <c r="C139" s="883"/>
      <c r="D139" s="935"/>
      <c r="E139" s="916"/>
      <c r="F139" s="916"/>
      <c r="G139" s="916"/>
      <c r="H139" s="916"/>
      <c r="I139" s="916"/>
      <c r="J139" s="916"/>
    </row>
    <row r="140" spans="1:10" s="884" customFormat="1" ht="57" customHeight="1">
      <c r="A140" s="915"/>
      <c r="B140" s="905" t="s">
        <v>1921</v>
      </c>
      <c r="C140" s="938" t="s">
        <v>1571</v>
      </c>
      <c r="D140" s="939"/>
      <c r="E140" s="916"/>
      <c r="F140" s="916"/>
      <c r="G140" s="916"/>
      <c r="H140" s="916"/>
      <c r="I140" s="916"/>
      <c r="J140" s="916"/>
    </row>
    <row r="141" spans="1:10" s="884" customFormat="1" ht="36" customHeight="1">
      <c r="A141" s="926" t="s">
        <v>41</v>
      </c>
      <c r="B141" s="933" t="s">
        <v>1784</v>
      </c>
      <c r="C141" s="930"/>
      <c r="D141" s="930"/>
      <c r="E141" s="926"/>
      <c r="F141" s="926"/>
      <c r="G141" s="926"/>
      <c r="H141" s="926"/>
      <c r="I141" s="926"/>
      <c r="J141" s="926"/>
    </row>
    <row r="142" spans="1:10" s="884" customFormat="1" ht="18" customHeight="1">
      <c r="A142" s="915">
        <v>1</v>
      </c>
      <c r="B142" s="905" t="s">
        <v>1778</v>
      </c>
      <c r="C142" s="883"/>
      <c r="D142" s="883"/>
      <c r="E142" s="916"/>
      <c r="F142" s="916"/>
      <c r="G142" s="916"/>
      <c r="H142" s="916"/>
      <c r="I142" s="916"/>
      <c r="J142" s="916"/>
    </row>
    <row r="143" spans="1:10" s="884" customFormat="1" ht="18" customHeight="1">
      <c r="A143" s="917" t="s">
        <v>1246</v>
      </c>
      <c r="B143" s="905" t="s">
        <v>1785</v>
      </c>
      <c r="C143" s="883"/>
      <c r="D143" s="883"/>
      <c r="E143" s="916"/>
      <c r="F143" s="916"/>
      <c r="G143" s="916"/>
      <c r="H143" s="916"/>
      <c r="I143" s="916"/>
      <c r="J143" s="916"/>
    </row>
    <row r="144" spans="1:10" s="949" customFormat="1" ht="18" customHeight="1">
      <c r="A144" s="917"/>
      <c r="B144" s="905" t="s">
        <v>1917</v>
      </c>
      <c r="C144" s="883" t="s">
        <v>1571</v>
      </c>
      <c r="D144" s="883"/>
      <c r="E144" s="916"/>
      <c r="F144" s="916"/>
      <c r="G144" s="916"/>
      <c r="H144" s="916"/>
      <c r="I144" s="916"/>
      <c r="J144" s="916"/>
    </row>
    <row r="145" spans="1:10" s="884" customFormat="1" ht="18" customHeight="1">
      <c r="A145" s="917"/>
      <c r="B145" s="905" t="s">
        <v>1786</v>
      </c>
      <c r="C145" s="883" t="s">
        <v>1571</v>
      </c>
      <c r="D145" s="883"/>
      <c r="E145" s="916"/>
      <c r="F145" s="916"/>
      <c r="G145" s="916"/>
      <c r="H145" s="916"/>
      <c r="I145" s="916"/>
      <c r="J145" s="916"/>
    </row>
    <row r="146" spans="1:10" s="884" customFormat="1" ht="18" customHeight="1">
      <c r="A146" s="915"/>
      <c r="B146" s="905" t="s">
        <v>1787</v>
      </c>
      <c r="C146" s="883" t="s">
        <v>1571</v>
      </c>
      <c r="D146" s="883"/>
      <c r="E146" s="916"/>
      <c r="F146" s="916"/>
      <c r="G146" s="916"/>
      <c r="H146" s="916"/>
      <c r="I146" s="916"/>
      <c r="J146" s="916"/>
    </row>
    <row r="147" spans="1:10" s="884" customFormat="1" ht="18" customHeight="1">
      <c r="A147" s="915"/>
      <c r="B147" s="905" t="s">
        <v>1613</v>
      </c>
      <c r="C147" s="883" t="s">
        <v>1611</v>
      </c>
      <c r="D147" s="940"/>
      <c r="E147" s="916"/>
      <c r="F147" s="916"/>
      <c r="G147" s="916"/>
      <c r="H147" s="916"/>
      <c r="I147" s="916"/>
      <c r="J147" s="916"/>
    </row>
    <row r="148" spans="1:10" s="884" customFormat="1" ht="18" customHeight="1">
      <c r="A148" s="915" t="s">
        <v>1250</v>
      </c>
      <c r="B148" s="905" t="s">
        <v>1918</v>
      </c>
      <c r="C148" s="935" t="s">
        <v>1657</v>
      </c>
      <c r="D148" s="935"/>
      <c r="E148" s="936"/>
      <c r="F148" s="936"/>
      <c r="G148" s="936"/>
      <c r="H148" s="936"/>
      <c r="I148" s="936"/>
      <c r="J148" s="936"/>
    </row>
    <row r="149" spans="1:10" s="884" customFormat="1" ht="18" customHeight="1">
      <c r="A149" s="915">
        <v>2</v>
      </c>
      <c r="B149" s="905" t="s">
        <v>1781</v>
      </c>
      <c r="C149" s="935"/>
      <c r="D149" s="887"/>
      <c r="E149" s="916"/>
      <c r="F149" s="916"/>
      <c r="G149" s="916"/>
      <c r="H149" s="916"/>
      <c r="I149" s="916"/>
      <c r="J149" s="916"/>
    </row>
    <row r="150" spans="1:10" s="884" customFormat="1" ht="36" customHeight="1">
      <c r="A150" s="917" t="s">
        <v>1246</v>
      </c>
      <c r="B150" s="906" t="s">
        <v>1922</v>
      </c>
      <c r="C150" s="883" t="s">
        <v>1571</v>
      </c>
      <c r="D150" s="883"/>
      <c r="E150" s="916"/>
      <c r="F150" s="916"/>
      <c r="G150" s="916"/>
      <c r="H150" s="916"/>
      <c r="I150" s="916"/>
      <c r="J150" s="916"/>
    </row>
    <row r="151" spans="1:10" s="884" customFormat="1" ht="18" customHeight="1">
      <c r="A151" s="915"/>
      <c r="B151" s="937" t="s">
        <v>11</v>
      </c>
      <c r="C151" s="935"/>
      <c r="D151" s="886"/>
      <c r="E151" s="936"/>
      <c r="F151" s="936"/>
      <c r="G151" s="936"/>
      <c r="H151" s="936"/>
      <c r="I151" s="936"/>
      <c r="J151" s="936"/>
    </row>
    <row r="152" spans="1:10" s="884" customFormat="1" ht="18.75" customHeight="1">
      <c r="A152" s="917"/>
      <c r="B152" s="906" t="s">
        <v>1919</v>
      </c>
      <c r="C152" s="883" t="s">
        <v>1571</v>
      </c>
      <c r="D152" s="886"/>
      <c r="E152" s="916"/>
      <c r="F152" s="916"/>
      <c r="G152" s="916"/>
      <c r="H152" s="916"/>
      <c r="I152" s="916"/>
      <c r="J152" s="916"/>
    </row>
    <row r="153" spans="1:10" s="884" customFormat="1" ht="33" customHeight="1">
      <c r="A153" s="917"/>
      <c r="B153" s="906" t="s">
        <v>1920</v>
      </c>
      <c r="C153" s="883" t="s">
        <v>1571</v>
      </c>
      <c r="D153" s="935"/>
      <c r="E153" s="916"/>
      <c r="F153" s="916"/>
      <c r="G153" s="916"/>
      <c r="H153" s="916"/>
      <c r="I153" s="916"/>
      <c r="J153" s="916"/>
    </row>
    <row r="154" spans="1:10" s="884" customFormat="1" ht="32.25" customHeight="1">
      <c r="A154" s="917" t="s">
        <v>1250</v>
      </c>
      <c r="B154" s="905" t="s">
        <v>1901</v>
      </c>
      <c r="C154" s="883" t="s">
        <v>1619</v>
      </c>
      <c r="D154" s="935"/>
      <c r="E154" s="916"/>
      <c r="F154" s="916"/>
      <c r="G154" s="916"/>
      <c r="H154" s="916"/>
      <c r="I154" s="916"/>
      <c r="J154" s="916"/>
    </row>
    <row r="155" spans="1:10" s="884" customFormat="1" ht="19.5" customHeight="1">
      <c r="A155" s="915">
        <v>3</v>
      </c>
      <c r="B155" s="905" t="s">
        <v>1783</v>
      </c>
      <c r="C155" s="883"/>
      <c r="D155" s="935"/>
      <c r="E155" s="916"/>
      <c r="F155" s="916"/>
      <c r="G155" s="916"/>
      <c r="H155" s="916"/>
      <c r="I155" s="916"/>
      <c r="J155" s="916"/>
    </row>
    <row r="156" spans="1:10" s="884" customFormat="1" ht="54" customHeight="1">
      <c r="A156" s="917"/>
      <c r="B156" s="905" t="s">
        <v>1921</v>
      </c>
      <c r="C156" s="938" t="s">
        <v>1571</v>
      </c>
      <c r="D156" s="939"/>
      <c r="E156" s="916"/>
      <c r="F156" s="916"/>
      <c r="G156" s="916"/>
      <c r="H156" s="916"/>
      <c r="I156" s="916"/>
      <c r="J156" s="916"/>
    </row>
  </sheetData>
  <mergeCells count="15">
    <mergeCell ref="H1:J1"/>
    <mergeCell ref="A3:J3"/>
    <mergeCell ref="F6:F7"/>
    <mergeCell ref="H6:I6"/>
    <mergeCell ref="K7:R7"/>
    <mergeCell ref="A2:J2"/>
    <mergeCell ref="A4:J4"/>
    <mergeCell ref="A5:A7"/>
    <mergeCell ref="B5:B7"/>
    <mergeCell ref="C5:C7"/>
    <mergeCell ref="D5:D7"/>
    <mergeCell ref="E5:I5"/>
    <mergeCell ref="J5:J7"/>
    <mergeCell ref="E6:E7"/>
    <mergeCell ref="G6:G7"/>
  </mergeCells>
  <printOptions horizontalCentered="1"/>
  <pageMargins left="0.5" right="0.25" top="0.5" bottom="0.5" header="0" footer="0"/>
  <pageSetup paperSize="9"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136"/>
  <sheetViews>
    <sheetView zoomScale="85" zoomScaleNormal="85" workbookViewId="0">
      <selection activeCell="F8" sqref="F8:F12"/>
    </sheetView>
  </sheetViews>
  <sheetFormatPr defaultColWidth="11.42578125" defaultRowHeight="15"/>
  <cols>
    <col min="1" max="1" width="5.42578125" style="923" customWidth="1"/>
    <col min="2" max="2" width="66.5703125" style="923" customWidth="1"/>
    <col min="3" max="3" width="11.85546875" style="923" customWidth="1"/>
    <col min="4" max="4" width="13.7109375" style="923" customWidth="1"/>
    <col min="5" max="5" width="12.5703125" style="923" customWidth="1"/>
    <col min="6" max="6" width="10.28515625" style="923" customWidth="1"/>
    <col min="7" max="9" width="9.28515625" style="923" customWidth="1"/>
    <col min="10" max="10" width="10.7109375" style="923" customWidth="1"/>
    <col min="11" max="11" width="10" style="923" customWidth="1"/>
    <col min="12" max="12" width="7.28515625" style="923" customWidth="1"/>
    <col min="13" max="13" width="8.7109375" style="923" customWidth="1"/>
    <col min="14" max="14" width="14" style="923" customWidth="1"/>
    <col min="15" max="15" width="78.28515625" style="991" customWidth="1"/>
    <col min="16" max="16" width="10.28515625" style="923" customWidth="1"/>
    <col min="17" max="16384" width="11.42578125" style="923"/>
  </cols>
  <sheetData>
    <row r="1" spans="1:16" s="880" customFormat="1" ht="18" customHeight="1">
      <c r="N1" s="1007" t="s">
        <v>1634</v>
      </c>
      <c r="O1" s="1007"/>
      <c r="P1" s="1007"/>
    </row>
    <row r="2" spans="1:16" s="950" customFormat="1" ht="18" customHeight="1">
      <c r="A2" s="1010" t="s">
        <v>1930</v>
      </c>
      <c r="B2" s="1010"/>
      <c r="C2" s="1010"/>
      <c r="D2" s="1010"/>
      <c r="E2" s="1010"/>
      <c r="F2" s="1010"/>
      <c r="G2" s="1010"/>
      <c r="H2" s="1010"/>
      <c r="I2" s="1010"/>
      <c r="J2" s="1010"/>
      <c r="K2" s="1010"/>
      <c r="L2" s="1010"/>
      <c r="M2" s="1010"/>
      <c r="N2" s="1010"/>
      <c r="O2" s="1010"/>
      <c r="P2" s="1010"/>
    </row>
    <row r="3" spans="1:16" s="908" customFormat="1" ht="18" customHeight="1">
      <c r="A3" s="1016" t="str">
        <f>'Chi tieu NQ10'!A3:V3</f>
        <v>(Kèm theo Kế hoạch số              /KH-UBND ngày       tháng 7 năm 2024 của Ủy ban nhân dân tỉnh Lai Châu)</v>
      </c>
      <c r="B3" s="1017"/>
      <c r="C3" s="1017"/>
      <c r="D3" s="1017"/>
      <c r="E3" s="1017"/>
      <c r="F3" s="1017"/>
      <c r="G3" s="1017"/>
      <c r="H3" s="1017"/>
      <c r="I3" s="1017"/>
      <c r="J3" s="1017"/>
      <c r="K3" s="1017"/>
      <c r="L3" s="1017"/>
      <c r="M3" s="1017"/>
      <c r="N3" s="1017"/>
      <c r="O3" s="1017"/>
      <c r="P3" s="1017"/>
    </row>
    <row r="4" spans="1:16" s="908" customFormat="1" ht="18" customHeight="1">
      <c r="A4" s="921"/>
      <c r="B4" s="921"/>
      <c r="C4" s="921"/>
      <c r="D4" s="921"/>
      <c r="E4" s="921"/>
      <c r="F4" s="921"/>
      <c r="G4" s="921"/>
      <c r="H4" s="921"/>
      <c r="I4" s="921"/>
      <c r="J4" s="921"/>
      <c r="K4" s="921"/>
      <c r="L4" s="921"/>
      <c r="M4" s="921"/>
      <c r="N4" s="921"/>
      <c r="O4" s="984"/>
      <c r="P4" s="921"/>
    </row>
    <row r="5" spans="1:16" s="951" customFormat="1" ht="27.95" customHeight="1">
      <c r="A5" s="1027" t="s">
        <v>0</v>
      </c>
      <c r="B5" s="1027" t="s">
        <v>1227</v>
      </c>
      <c r="C5" s="1027" t="s">
        <v>1823</v>
      </c>
      <c r="D5" s="1027"/>
      <c r="E5" s="1027"/>
      <c r="F5" s="1029" t="s">
        <v>1792</v>
      </c>
      <c r="G5" s="1030"/>
      <c r="H5" s="1030"/>
      <c r="I5" s="1030"/>
      <c r="J5" s="1030"/>
      <c r="K5" s="1030"/>
      <c r="L5" s="1030"/>
      <c r="M5" s="1030"/>
      <c r="N5" s="1030"/>
      <c r="O5" s="1030"/>
      <c r="P5" s="1027" t="s">
        <v>7</v>
      </c>
    </row>
    <row r="6" spans="1:16" s="951" customFormat="1" ht="27.95" customHeight="1">
      <c r="A6" s="1027"/>
      <c r="B6" s="1027"/>
      <c r="C6" s="1027"/>
      <c r="D6" s="1027"/>
      <c r="E6" s="1027"/>
      <c r="F6" s="1031" t="s">
        <v>1793</v>
      </c>
      <c r="G6" s="1032"/>
      <c r="H6" s="1032"/>
      <c r="I6" s="1032"/>
      <c r="J6" s="1032"/>
      <c r="K6" s="1032"/>
      <c r="L6" s="1032"/>
      <c r="M6" s="1032"/>
      <c r="N6" s="1033"/>
      <c r="O6" s="1037" t="s">
        <v>1925</v>
      </c>
      <c r="P6" s="1027"/>
    </row>
    <row r="7" spans="1:16" s="951" customFormat="1" ht="25.5" customHeight="1">
      <c r="A7" s="1027"/>
      <c r="B7" s="1027"/>
      <c r="C7" s="1027"/>
      <c r="D7" s="1027"/>
      <c r="E7" s="1027"/>
      <c r="F7" s="1034"/>
      <c r="G7" s="1035"/>
      <c r="H7" s="1035"/>
      <c r="I7" s="1035"/>
      <c r="J7" s="1035"/>
      <c r="K7" s="1035"/>
      <c r="L7" s="1035"/>
      <c r="M7" s="1035"/>
      <c r="N7" s="1036"/>
      <c r="O7" s="1038"/>
      <c r="P7" s="1027"/>
    </row>
    <row r="8" spans="1:16" s="952" customFormat="1" ht="22.5" customHeight="1">
      <c r="A8" s="1027"/>
      <c r="B8" s="1027"/>
      <c r="C8" s="1027" t="s">
        <v>930</v>
      </c>
      <c r="D8" s="1027" t="s">
        <v>11</v>
      </c>
      <c r="E8" s="1027"/>
      <c r="F8" s="1027" t="s">
        <v>930</v>
      </c>
      <c r="G8" s="1027" t="s">
        <v>11</v>
      </c>
      <c r="H8" s="1027"/>
      <c r="I8" s="1027"/>
      <c r="J8" s="1027"/>
      <c r="K8" s="1027"/>
      <c r="L8" s="1027"/>
      <c r="M8" s="1027"/>
      <c r="N8" s="1027"/>
      <c r="O8" s="1038"/>
      <c r="P8" s="1027"/>
    </row>
    <row r="9" spans="1:16" s="952" customFormat="1" ht="25.5" customHeight="1">
      <c r="A9" s="1027"/>
      <c r="B9" s="1027"/>
      <c r="C9" s="1027"/>
      <c r="D9" s="1027" t="s">
        <v>1794</v>
      </c>
      <c r="E9" s="1027"/>
      <c r="F9" s="1027"/>
      <c r="G9" s="1027" t="s">
        <v>1795</v>
      </c>
      <c r="H9" s="1027"/>
      <c r="I9" s="1027"/>
      <c r="J9" s="1027"/>
      <c r="K9" s="1027"/>
      <c r="L9" s="1027" t="s">
        <v>1796</v>
      </c>
      <c r="M9" s="1027" t="s">
        <v>1916</v>
      </c>
      <c r="N9" s="1027" t="s">
        <v>1818</v>
      </c>
      <c r="O9" s="1038"/>
      <c r="P9" s="1027"/>
    </row>
    <row r="10" spans="1:16" s="952" customFormat="1" ht="38.25" customHeight="1">
      <c r="A10" s="1027"/>
      <c r="B10" s="1027"/>
      <c r="C10" s="1027"/>
      <c r="D10" s="1028" t="s">
        <v>1819</v>
      </c>
      <c r="E10" s="1028" t="s">
        <v>13</v>
      </c>
      <c r="F10" s="1027"/>
      <c r="G10" s="1027" t="s">
        <v>12</v>
      </c>
      <c r="H10" s="1027"/>
      <c r="I10" s="1027"/>
      <c r="J10" s="1027" t="s">
        <v>1820</v>
      </c>
      <c r="K10" s="1027"/>
      <c r="L10" s="1027"/>
      <c r="M10" s="1027"/>
      <c r="N10" s="1027"/>
      <c r="O10" s="1038"/>
      <c r="P10" s="1027"/>
    </row>
    <row r="11" spans="1:16" s="952" customFormat="1" ht="21" customHeight="1">
      <c r="A11" s="1027"/>
      <c r="B11" s="1027"/>
      <c r="C11" s="1027"/>
      <c r="D11" s="1023"/>
      <c r="E11" s="1023"/>
      <c r="F11" s="1027"/>
      <c r="G11" s="1027" t="s">
        <v>1797</v>
      </c>
      <c r="H11" s="1027"/>
      <c r="I11" s="953" t="s">
        <v>1798</v>
      </c>
      <c r="J11" s="1027" t="s">
        <v>1797</v>
      </c>
      <c r="K11" s="1027" t="s">
        <v>1798</v>
      </c>
      <c r="L11" s="1027"/>
      <c r="M11" s="1027"/>
      <c r="N11" s="1027"/>
      <c r="O11" s="1038"/>
      <c r="P11" s="1027"/>
    </row>
    <row r="12" spans="1:16" s="952" customFormat="1" ht="52.5" customHeight="1">
      <c r="A12" s="1027"/>
      <c r="B12" s="1027"/>
      <c r="C12" s="1027"/>
      <c r="D12" s="1024"/>
      <c r="E12" s="1024"/>
      <c r="F12" s="1027"/>
      <c r="G12" s="953" t="s">
        <v>1799</v>
      </c>
      <c r="H12" s="953" t="s">
        <v>1800</v>
      </c>
      <c r="I12" s="953" t="s">
        <v>1799</v>
      </c>
      <c r="J12" s="1027"/>
      <c r="K12" s="1027"/>
      <c r="L12" s="1027"/>
      <c r="M12" s="1027"/>
      <c r="N12" s="1027"/>
      <c r="O12" s="1039"/>
      <c r="P12" s="1027"/>
    </row>
    <row r="13" spans="1:16" s="954" customFormat="1" ht="21.75" customHeight="1">
      <c r="A13" s="922">
        <v>1</v>
      </c>
      <c r="B13" s="922">
        <v>2</v>
      </c>
      <c r="C13" s="922">
        <v>3</v>
      </c>
      <c r="D13" s="922">
        <v>4</v>
      </c>
      <c r="E13" s="922">
        <v>5</v>
      </c>
      <c r="F13" s="922">
        <v>6</v>
      </c>
      <c r="G13" s="922">
        <v>7</v>
      </c>
      <c r="H13" s="922">
        <v>8</v>
      </c>
      <c r="I13" s="922">
        <v>9</v>
      </c>
      <c r="J13" s="922">
        <v>10</v>
      </c>
      <c r="K13" s="922">
        <v>11</v>
      </c>
      <c r="L13" s="922">
        <v>12</v>
      </c>
      <c r="M13" s="922">
        <v>13</v>
      </c>
      <c r="N13" s="922">
        <v>14</v>
      </c>
      <c r="O13" s="985">
        <v>15</v>
      </c>
      <c r="P13" s="922">
        <v>16</v>
      </c>
    </row>
    <row r="14" spans="1:16" s="952" customFormat="1" ht="21.75" customHeight="1">
      <c r="A14" s="953"/>
      <c r="B14" s="953" t="s">
        <v>15</v>
      </c>
      <c r="C14" s="955">
        <f t="shared" ref="C14:N14" si="0">C15+C53+C72</f>
        <v>0</v>
      </c>
      <c r="D14" s="955">
        <f t="shared" si="0"/>
        <v>0</v>
      </c>
      <c r="E14" s="955">
        <f t="shared" si="0"/>
        <v>0</v>
      </c>
      <c r="F14" s="955">
        <f t="shared" si="0"/>
        <v>0</v>
      </c>
      <c r="G14" s="955">
        <f t="shared" si="0"/>
        <v>0</v>
      </c>
      <c r="H14" s="955">
        <f t="shared" si="0"/>
        <v>0</v>
      </c>
      <c r="I14" s="955">
        <f t="shared" si="0"/>
        <v>0</v>
      </c>
      <c r="J14" s="955">
        <f t="shared" si="0"/>
        <v>0</v>
      </c>
      <c r="K14" s="955">
        <f t="shared" si="0"/>
        <v>0</v>
      </c>
      <c r="L14" s="955">
        <f t="shared" si="0"/>
        <v>0</v>
      </c>
      <c r="M14" s="955">
        <f t="shared" si="0"/>
        <v>0</v>
      </c>
      <c r="N14" s="955">
        <f t="shared" si="0"/>
        <v>0</v>
      </c>
      <c r="O14" s="986"/>
      <c r="P14" s="953"/>
    </row>
    <row r="15" spans="1:16" s="956" customFormat="1" ht="21.75" customHeight="1">
      <c r="A15" s="953" t="s">
        <v>16</v>
      </c>
      <c r="B15" s="924" t="s">
        <v>1801</v>
      </c>
      <c r="C15" s="955">
        <f t="shared" ref="C15:N15" si="1">C16+C21+C22+C29+C33+C40+C41+C42+C43+C46</f>
        <v>0</v>
      </c>
      <c r="D15" s="955">
        <f t="shared" si="1"/>
        <v>0</v>
      </c>
      <c r="E15" s="955">
        <f t="shared" si="1"/>
        <v>0</v>
      </c>
      <c r="F15" s="955">
        <f t="shared" si="1"/>
        <v>0</v>
      </c>
      <c r="G15" s="955">
        <f t="shared" si="1"/>
        <v>0</v>
      </c>
      <c r="H15" s="955">
        <f t="shared" si="1"/>
        <v>0</v>
      </c>
      <c r="I15" s="955">
        <f t="shared" si="1"/>
        <v>0</v>
      </c>
      <c r="J15" s="955">
        <f t="shared" si="1"/>
        <v>0</v>
      </c>
      <c r="K15" s="955">
        <f t="shared" si="1"/>
        <v>0</v>
      </c>
      <c r="L15" s="955">
        <f t="shared" si="1"/>
        <v>0</v>
      </c>
      <c r="M15" s="955">
        <f t="shared" si="1"/>
        <v>0</v>
      </c>
      <c r="N15" s="955">
        <f t="shared" si="1"/>
        <v>0</v>
      </c>
      <c r="O15" s="987"/>
      <c r="P15" s="953"/>
    </row>
    <row r="16" spans="1:16" ht="33" customHeight="1">
      <c r="A16" s="953" t="s">
        <v>37</v>
      </c>
      <c r="B16" s="924" t="s">
        <v>1236</v>
      </c>
      <c r="C16" s="955">
        <f>C17+C18+C19+C20</f>
        <v>0</v>
      </c>
      <c r="D16" s="955">
        <f t="shared" ref="D16:N16" si="2">D17+D18+D19+D20</f>
        <v>0</v>
      </c>
      <c r="E16" s="955">
        <f t="shared" si="2"/>
        <v>0</v>
      </c>
      <c r="F16" s="955">
        <f t="shared" si="2"/>
        <v>0</v>
      </c>
      <c r="G16" s="955">
        <f t="shared" si="2"/>
        <v>0</v>
      </c>
      <c r="H16" s="955">
        <f t="shared" si="2"/>
        <v>0</v>
      </c>
      <c r="I16" s="955">
        <f t="shared" si="2"/>
        <v>0</v>
      </c>
      <c r="J16" s="955">
        <f t="shared" si="2"/>
        <v>0</v>
      </c>
      <c r="K16" s="955">
        <f t="shared" si="2"/>
        <v>0</v>
      </c>
      <c r="L16" s="955">
        <f t="shared" si="2"/>
        <v>0</v>
      </c>
      <c r="M16" s="955">
        <f t="shared" si="2"/>
        <v>0</v>
      </c>
      <c r="N16" s="955">
        <f t="shared" si="2"/>
        <v>0</v>
      </c>
      <c r="O16" s="987"/>
      <c r="P16" s="953"/>
    </row>
    <row r="17" spans="1:16" s="956" customFormat="1" ht="21" customHeight="1">
      <c r="A17" s="957">
        <v>1</v>
      </c>
      <c r="B17" s="958" t="s">
        <v>1802</v>
      </c>
      <c r="C17" s="959">
        <f>D17+E17</f>
        <v>0</v>
      </c>
      <c r="D17" s="959"/>
      <c r="E17" s="959"/>
      <c r="F17" s="959"/>
      <c r="G17" s="959"/>
      <c r="H17" s="959"/>
      <c r="I17" s="959"/>
      <c r="J17" s="959"/>
      <c r="K17" s="959"/>
      <c r="L17" s="959"/>
      <c r="M17" s="959"/>
      <c r="N17" s="959"/>
      <c r="O17" s="988" t="s">
        <v>1902</v>
      </c>
      <c r="P17" s="960"/>
    </row>
    <row r="18" spans="1:16" ht="21" customHeight="1">
      <c r="A18" s="957">
        <v>2</v>
      </c>
      <c r="B18" s="958" t="s">
        <v>1803</v>
      </c>
      <c r="C18" s="959">
        <f>D18+E18</f>
        <v>0</v>
      </c>
      <c r="D18" s="959"/>
      <c r="E18" s="959"/>
      <c r="F18" s="959"/>
      <c r="G18" s="959"/>
      <c r="H18" s="959"/>
      <c r="I18" s="959"/>
      <c r="J18" s="959"/>
      <c r="K18" s="959"/>
      <c r="L18" s="959"/>
      <c r="M18" s="959"/>
      <c r="N18" s="959"/>
      <c r="O18" s="988"/>
      <c r="P18" s="960"/>
    </row>
    <row r="19" spans="1:16" s="952" customFormat="1" ht="21" customHeight="1">
      <c r="A19" s="957">
        <v>3</v>
      </c>
      <c r="B19" s="958" t="s">
        <v>1804</v>
      </c>
      <c r="C19" s="959">
        <f>D19+E19</f>
        <v>0</v>
      </c>
      <c r="D19" s="959"/>
      <c r="E19" s="959"/>
      <c r="F19" s="959"/>
      <c r="G19" s="959"/>
      <c r="H19" s="959"/>
      <c r="I19" s="959"/>
      <c r="J19" s="959"/>
      <c r="K19" s="959"/>
      <c r="L19" s="959"/>
      <c r="M19" s="959"/>
      <c r="N19" s="959"/>
      <c r="O19" s="988"/>
      <c r="P19" s="960"/>
    </row>
    <row r="20" spans="1:16" ht="21" customHeight="1">
      <c r="A20" s="957">
        <v>4</v>
      </c>
      <c r="B20" s="958" t="s">
        <v>1805</v>
      </c>
      <c r="C20" s="959">
        <f>D20+E20</f>
        <v>0</v>
      </c>
      <c r="D20" s="959"/>
      <c r="E20" s="959"/>
      <c r="F20" s="959"/>
      <c r="G20" s="959"/>
      <c r="H20" s="959"/>
      <c r="I20" s="959"/>
      <c r="J20" s="959"/>
      <c r="K20" s="959"/>
      <c r="L20" s="959"/>
      <c r="M20" s="959"/>
      <c r="N20" s="959"/>
      <c r="O20" s="988"/>
      <c r="P20" s="960"/>
    </row>
    <row r="21" spans="1:16" ht="21" customHeight="1">
      <c r="A21" s="961" t="s">
        <v>41</v>
      </c>
      <c r="B21" s="962" t="s">
        <v>1240</v>
      </c>
      <c r="C21" s="959">
        <f>D21+E21</f>
        <v>0</v>
      </c>
      <c r="D21" s="959"/>
      <c r="E21" s="959"/>
      <c r="F21" s="959"/>
      <c r="G21" s="959"/>
      <c r="H21" s="959"/>
      <c r="I21" s="959"/>
      <c r="J21" s="959"/>
      <c r="K21" s="959"/>
      <c r="L21" s="959"/>
      <c r="M21" s="959"/>
      <c r="N21" s="959"/>
      <c r="O21" s="988"/>
      <c r="P21" s="960"/>
    </row>
    <row r="22" spans="1:16" ht="33.75" customHeight="1">
      <c r="A22" s="961" t="s">
        <v>44</v>
      </c>
      <c r="B22" s="962" t="s">
        <v>1241</v>
      </c>
      <c r="C22" s="959">
        <f>C23+C24+C28</f>
        <v>0</v>
      </c>
      <c r="D22" s="959">
        <f t="shared" ref="D22:N22" si="3">D23+D24+D28</f>
        <v>0</v>
      </c>
      <c r="E22" s="959">
        <f t="shared" si="3"/>
        <v>0</v>
      </c>
      <c r="F22" s="959">
        <f t="shared" si="3"/>
        <v>0</v>
      </c>
      <c r="G22" s="959">
        <f t="shared" si="3"/>
        <v>0</v>
      </c>
      <c r="H22" s="959">
        <f t="shared" si="3"/>
        <v>0</v>
      </c>
      <c r="I22" s="959">
        <f t="shared" si="3"/>
        <v>0</v>
      </c>
      <c r="J22" s="959">
        <f t="shared" si="3"/>
        <v>0</v>
      </c>
      <c r="K22" s="959">
        <f t="shared" si="3"/>
        <v>0</v>
      </c>
      <c r="L22" s="959">
        <f t="shared" si="3"/>
        <v>0</v>
      </c>
      <c r="M22" s="959">
        <f t="shared" si="3"/>
        <v>0</v>
      </c>
      <c r="N22" s="959">
        <f t="shared" si="3"/>
        <v>0</v>
      </c>
      <c r="O22" s="988"/>
      <c r="P22" s="960"/>
    </row>
    <row r="23" spans="1:16" ht="33" customHeight="1">
      <c r="A23" s="957">
        <v>1</v>
      </c>
      <c r="B23" s="958" t="s">
        <v>1824</v>
      </c>
      <c r="C23" s="959">
        <f>D23+E23</f>
        <v>0</v>
      </c>
      <c r="D23" s="959"/>
      <c r="E23" s="959"/>
      <c r="F23" s="959"/>
      <c r="G23" s="959"/>
      <c r="H23" s="959"/>
      <c r="I23" s="959"/>
      <c r="J23" s="959"/>
      <c r="K23" s="959"/>
      <c r="L23" s="959"/>
      <c r="M23" s="959"/>
      <c r="N23" s="959"/>
      <c r="O23" s="988"/>
      <c r="P23" s="960"/>
    </row>
    <row r="24" spans="1:16" ht="45">
      <c r="A24" s="957">
        <v>2</v>
      </c>
      <c r="B24" s="958" t="s">
        <v>1825</v>
      </c>
      <c r="C24" s="959">
        <f>C25+C26+C27</f>
        <v>0</v>
      </c>
      <c r="D24" s="959">
        <f t="shared" ref="D24:E24" si="4">D25+D26+D27</f>
        <v>0</v>
      </c>
      <c r="E24" s="959">
        <f t="shared" si="4"/>
        <v>0</v>
      </c>
      <c r="F24" s="959"/>
      <c r="G24" s="959"/>
      <c r="H24" s="959"/>
      <c r="I24" s="959"/>
      <c r="J24" s="959"/>
      <c r="K24" s="959"/>
      <c r="L24" s="959"/>
      <c r="M24" s="959"/>
      <c r="N24" s="959"/>
      <c r="O24" s="988"/>
      <c r="P24" s="960"/>
    </row>
    <row r="25" spans="1:16" ht="21" customHeight="1">
      <c r="A25" s="957" t="s">
        <v>1246</v>
      </c>
      <c r="B25" s="958" t="s">
        <v>1247</v>
      </c>
      <c r="C25" s="959">
        <f>D25+E25</f>
        <v>0</v>
      </c>
      <c r="D25" s="959"/>
      <c r="E25" s="959"/>
      <c r="F25" s="959"/>
      <c r="G25" s="959"/>
      <c r="H25" s="959"/>
      <c r="I25" s="959"/>
      <c r="J25" s="959"/>
      <c r="K25" s="959"/>
      <c r="L25" s="959"/>
      <c r="M25" s="959"/>
      <c r="N25" s="959"/>
      <c r="O25" s="988"/>
      <c r="P25" s="960"/>
    </row>
    <row r="26" spans="1:16" ht="21" customHeight="1">
      <c r="A26" s="957" t="s">
        <v>1250</v>
      </c>
      <c r="B26" s="958" t="s">
        <v>1251</v>
      </c>
      <c r="C26" s="959">
        <f>D26+E26</f>
        <v>0</v>
      </c>
      <c r="D26" s="959"/>
      <c r="E26" s="959"/>
      <c r="F26" s="959"/>
      <c r="G26" s="959"/>
      <c r="H26" s="959"/>
      <c r="I26" s="959"/>
      <c r="J26" s="959"/>
      <c r="K26" s="959"/>
      <c r="L26" s="959"/>
      <c r="M26" s="959"/>
      <c r="N26" s="959"/>
      <c r="O26" s="988"/>
      <c r="P26" s="960"/>
    </row>
    <row r="27" spans="1:16" ht="30">
      <c r="A27" s="957" t="s">
        <v>1252</v>
      </c>
      <c r="B27" s="958" t="s">
        <v>1253</v>
      </c>
      <c r="C27" s="959">
        <f>D27+E27</f>
        <v>0</v>
      </c>
      <c r="D27" s="959"/>
      <c r="E27" s="959"/>
      <c r="F27" s="959"/>
      <c r="G27" s="959"/>
      <c r="H27" s="959"/>
      <c r="I27" s="959"/>
      <c r="J27" s="959"/>
      <c r="K27" s="959"/>
      <c r="L27" s="959"/>
      <c r="M27" s="959"/>
      <c r="N27" s="959"/>
      <c r="O27" s="988"/>
      <c r="P27" s="960"/>
    </row>
    <row r="28" spans="1:16" ht="30">
      <c r="A28" s="957">
        <v>3</v>
      </c>
      <c r="B28" s="958" t="s">
        <v>1826</v>
      </c>
      <c r="C28" s="959">
        <f>D28+E28</f>
        <v>0</v>
      </c>
      <c r="D28" s="959"/>
      <c r="E28" s="959"/>
      <c r="F28" s="959"/>
      <c r="G28" s="959"/>
      <c r="H28" s="959"/>
      <c r="I28" s="959"/>
      <c r="J28" s="959"/>
      <c r="K28" s="959"/>
      <c r="L28" s="959"/>
      <c r="M28" s="959"/>
      <c r="N28" s="959"/>
      <c r="O28" s="988"/>
      <c r="P28" s="960"/>
    </row>
    <row r="29" spans="1:16" ht="51.75" customHeight="1">
      <c r="A29" s="961" t="s">
        <v>46</v>
      </c>
      <c r="B29" s="962" t="s">
        <v>1255</v>
      </c>
      <c r="C29" s="963">
        <f>C30</f>
        <v>0</v>
      </c>
      <c r="D29" s="963">
        <f t="shared" ref="D29:N29" si="5">D30</f>
        <v>0</v>
      </c>
      <c r="E29" s="963">
        <f t="shared" si="5"/>
        <v>0</v>
      </c>
      <c r="F29" s="963">
        <f t="shared" si="5"/>
        <v>0</v>
      </c>
      <c r="G29" s="963">
        <f t="shared" si="5"/>
        <v>0</v>
      </c>
      <c r="H29" s="963">
        <f t="shared" si="5"/>
        <v>0</v>
      </c>
      <c r="I29" s="963">
        <f t="shared" si="5"/>
        <v>0</v>
      </c>
      <c r="J29" s="963">
        <f t="shared" si="5"/>
        <v>0</v>
      </c>
      <c r="K29" s="963">
        <f t="shared" si="5"/>
        <v>0</v>
      </c>
      <c r="L29" s="963">
        <f t="shared" si="5"/>
        <v>0</v>
      </c>
      <c r="M29" s="963">
        <f t="shared" si="5"/>
        <v>0</v>
      </c>
      <c r="N29" s="963">
        <f t="shared" si="5"/>
        <v>0</v>
      </c>
      <c r="O29" s="989"/>
      <c r="P29" s="964"/>
    </row>
    <row r="30" spans="1:16" ht="33" customHeight="1">
      <c r="A30" s="957">
        <v>1</v>
      </c>
      <c r="B30" s="958" t="s">
        <v>1827</v>
      </c>
      <c r="C30" s="959">
        <f>C31+C32</f>
        <v>0</v>
      </c>
      <c r="D30" s="959">
        <f t="shared" ref="D30:N30" si="6">D31+D32</f>
        <v>0</v>
      </c>
      <c r="E30" s="959">
        <f t="shared" si="6"/>
        <v>0</v>
      </c>
      <c r="F30" s="959">
        <f t="shared" si="6"/>
        <v>0</v>
      </c>
      <c r="G30" s="959">
        <f t="shared" si="6"/>
        <v>0</v>
      </c>
      <c r="H30" s="959">
        <f t="shared" si="6"/>
        <v>0</v>
      </c>
      <c r="I30" s="959">
        <f t="shared" si="6"/>
        <v>0</v>
      </c>
      <c r="J30" s="959">
        <f t="shared" si="6"/>
        <v>0</v>
      </c>
      <c r="K30" s="959">
        <f t="shared" si="6"/>
        <v>0</v>
      </c>
      <c r="L30" s="959">
        <f t="shared" si="6"/>
        <v>0</v>
      </c>
      <c r="M30" s="959">
        <f t="shared" si="6"/>
        <v>0</v>
      </c>
      <c r="N30" s="959">
        <f t="shared" si="6"/>
        <v>0</v>
      </c>
      <c r="O30" s="988"/>
      <c r="P30" s="960"/>
    </row>
    <row r="31" spans="1:16" ht="33" customHeight="1">
      <c r="A31" s="957" t="s">
        <v>1246</v>
      </c>
      <c r="B31" s="958" t="s">
        <v>1828</v>
      </c>
      <c r="C31" s="959">
        <f>D31+E31</f>
        <v>0</v>
      </c>
      <c r="D31" s="959"/>
      <c r="E31" s="959"/>
      <c r="F31" s="959"/>
      <c r="G31" s="959"/>
      <c r="H31" s="959"/>
      <c r="I31" s="959"/>
      <c r="J31" s="959"/>
      <c r="K31" s="959"/>
      <c r="L31" s="959"/>
      <c r="M31" s="959"/>
      <c r="N31" s="959"/>
      <c r="O31" s="988"/>
      <c r="P31" s="960"/>
    </row>
    <row r="32" spans="1:16" ht="33" customHeight="1">
      <c r="A32" s="957" t="s">
        <v>1250</v>
      </c>
      <c r="B32" s="958" t="s">
        <v>1806</v>
      </c>
      <c r="C32" s="959">
        <f>D32+E32</f>
        <v>0</v>
      </c>
      <c r="D32" s="959"/>
      <c r="E32" s="959"/>
      <c r="F32" s="959"/>
      <c r="G32" s="959"/>
      <c r="H32" s="959"/>
      <c r="I32" s="959"/>
      <c r="J32" s="959"/>
      <c r="K32" s="959"/>
      <c r="L32" s="959"/>
      <c r="M32" s="959"/>
      <c r="N32" s="959"/>
      <c r="O32" s="988"/>
      <c r="P32" s="960"/>
    </row>
    <row r="33" spans="1:16" ht="21.75" customHeight="1">
      <c r="A33" s="961" t="s">
        <v>47</v>
      </c>
      <c r="B33" s="962" t="s">
        <v>1259</v>
      </c>
      <c r="C33" s="959">
        <f>C34+C35+C38+C39</f>
        <v>0</v>
      </c>
      <c r="D33" s="959">
        <f t="shared" ref="D33:N33" si="7">D34+D35+D38+D39</f>
        <v>0</v>
      </c>
      <c r="E33" s="959">
        <f t="shared" si="7"/>
        <v>0</v>
      </c>
      <c r="F33" s="959">
        <f t="shared" si="7"/>
        <v>0</v>
      </c>
      <c r="G33" s="959">
        <f t="shared" si="7"/>
        <v>0</v>
      </c>
      <c r="H33" s="959">
        <f t="shared" si="7"/>
        <v>0</v>
      </c>
      <c r="I33" s="959">
        <f t="shared" si="7"/>
        <v>0</v>
      </c>
      <c r="J33" s="959">
        <f t="shared" si="7"/>
        <v>0</v>
      </c>
      <c r="K33" s="959">
        <f t="shared" si="7"/>
        <v>0</v>
      </c>
      <c r="L33" s="959">
        <f t="shared" si="7"/>
        <v>0</v>
      </c>
      <c r="M33" s="959">
        <f t="shared" si="7"/>
        <v>0</v>
      </c>
      <c r="N33" s="959">
        <f t="shared" si="7"/>
        <v>0</v>
      </c>
      <c r="O33" s="988"/>
      <c r="P33" s="960"/>
    </row>
    <row r="34" spans="1:16" ht="51" customHeight="1">
      <c r="A34" s="957">
        <v>1</v>
      </c>
      <c r="B34" s="958" t="s">
        <v>1829</v>
      </c>
      <c r="C34" s="959">
        <f>D34+E34</f>
        <v>0</v>
      </c>
      <c r="D34" s="959"/>
      <c r="E34" s="959"/>
      <c r="F34" s="959"/>
      <c r="G34" s="959"/>
      <c r="H34" s="959"/>
      <c r="I34" s="959"/>
      <c r="J34" s="959"/>
      <c r="K34" s="959"/>
      <c r="L34" s="959"/>
      <c r="M34" s="959"/>
      <c r="N34" s="959"/>
      <c r="O34" s="988"/>
      <c r="P34" s="960"/>
    </row>
    <row r="35" spans="1:16" ht="36" customHeight="1">
      <c r="A35" s="957">
        <v>2</v>
      </c>
      <c r="B35" s="958" t="s">
        <v>1830</v>
      </c>
      <c r="C35" s="959">
        <f>C36+C37</f>
        <v>0</v>
      </c>
      <c r="D35" s="959">
        <f t="shared" ref="D35:E35" si="8">D36+D37</f>
        <v>0</v>
      </c>
      <c r="E35" s="959">
        <f t="shared" si="8"/>
        <v>0</v>
      </c>
      <c r="F35" s="959"/>
      <c r="G35" s="959"/>
      <c r="H35" s="959"/>
      <c r="I35" s="959"/>
      <c r="J35" s="959"/>
      <c r="K35" s="959"/>
      <c r="L35" s="959"/>
      <c r="M35" s="959"/>
      <c r="N35" s="959"/>
      <c r="O35" s="988"/>
      <c r="P35" s="960"/>
    </row>
    <row r="36" spans="1:16" ht="21" customHeight="1">
      <c r="A36" s="957" t="s">
        <v>1246</v>
      </c>
      <c r="B36" s="958" t="s">
        <v>1264</v>
      </c>
      <c r="C36" s="959">
        <f t="shared" ref="C36:C42" si="9">D36+E36</f>
        <v>0</v>
      </c>
      <c r="D36" s="959"/>
      <c r="E36" s="959"/>
      <c r="F36" s="959"/>
      <c r="G36" s="959"/>
      <c r="H36" s="959"/>
      <c r="I36" s="959"/>
      <c r="J36" s="959"/>
      <c r="K36" s="959"/>
      <c r="L36" s="959"/>
      <c r="M36" s="959"/>
      <c r="N36" s="959"/>
      <c r="O36" s="988"/>
      <c r="P36" s="960"/>
    </row>
    <row r="37" spans="1:16" ht="21" customHeight="1">
      <c r="A37" s="957" t="s">
        <v>1250</v>
      </c>
      <c r="B37" s="958" t="s">
        <v>1807</v>
      </c>
      <c r="C37" s="959">
        <f t="shared" si="9"/>
        <v>0</v>
      </c>
      <c r="D37" s="959"/>
      <c r="E37" s="959"/>
      <c r="F37" s="959"/>
      <c r="G37" s="959"/>
      <c r="H37" s="959"/>
      <c r="I37" s="959"/>
      <c r="J37" s="959"/>
      <c r="K37" s="959"/>
      <c r="L37" s="959"/>
      <c r="M37" s="959"/>
      <c r="N37" s="959"/>
      <c r="O37" s="988"/>
      <c r="P37" s="960"/>
    </row>
    <row r="38" spans="1:16" ht="33" customHeight="1">
      <c r="A38" s="957">
        <v>3</v>
      </c>
      <c r="B38" s="958" t="s">
        <v>1831</v>
      </c>
      <c r="C38" s="959">
        <f t="shared" si="9"/>
        <v>0</v>
      </c>
      <c r="D38" s="959"/>
      <c r="E38" s="959"/>
      <c r="F38" s="959"/>
      <c r="G38" s="959"/>
      <c r="H38" s="959"/>
      <c r="I38" s="959"/>
      <c r="J38" s="959"/>
      <c r="K38" s="959"/>
      <c r="L38" s="959"/>
      <c r="M38" s="959"/>
      <c r="N38" s="959"/>
      <c r="O38" s="988"/>
      <c r="P38" s="960"/>
    </row>
    <row r="39" spans="1:16" ht="33" customHeight="1">
      <c r="A39" s="957">
        <v>4</v>
      </c>
      <c r="B39" s="958" t="s">
        <v>1832</v>
      </c>
      <c r="C39" s="959">
        <f t="shared" si="9"/>
        <v>0</v>
      </c>
      <c r="D39" s="959"/>
      <c r="E39" s="959"/>
      <c r="F39" s="959"/>
      <c r="G39" s="959"/>
      <c r="H39" s="959"/>
      <c r="I39" s="959"/>
      <c r="J39" s="959"/>
      <c r="K39" s="959"/>
      <c r="L39" s="959"/>
      <c r="M39" s="959"/>
      <c r="N39" s="959"/>
      <c r="O39" s="988"/>
      <c r="P39" s="960"/>
    </row>
    <row r="40" spans="1:16" ht="33" customHeight="1">
      <c r="A40" s="961" t="s">
        <v>50</v>
      </c>
      <c r="B40" s="962" t="s">
        <v>1274</v>
      </c>
      <c r="C40" s="959">
        <f t="shared" si="9"/>
        <v>0</v>
      </c>
      <c r="D40" s="959"/>
      <c r="E40" s="959"/>
      <c r="F40" s="959"/>
      <c r="G40" s="959"/>
      <c r="H40" s="959"/>
      <c r="I40" s="959"/>
      <c r="J40" s="959"/>
      <c r="K40" s="959"/>
      <c r="L40" s="959"/>
      <c r="M40" s="959"/>
      <c r="N40" s="959"/>
      <c r="O40" s="988"/>
      <c r="P40" s="960"/>
    </row>
    <row r="41" spans="1:16" ht="33" customHeight="1">
      <c r="A41" s="961" t="s">
        <v>51</v>
      </c>
      <c r="B41" s="962" t="s">
        <v>1278</v>
      </c>
      <c r="C41" s="959">
        <f t="shared" si="9"/>
        <v>0</v>
      </c>
      <c r="D41" s="959"/>
      <c r="E41" s="959"/>
      <c r="F41" s="959"/>
      <c r="G41" s="959"/>
      <c r="H41" s="959"/>
      <c r="I41" s="959"/>
      <c r="J41" s="959"/>
      <c r="K41" s="959"/>
      <c r="L41" s="959"/>
      <c r="M41" s="959"/>
      <c r="N41" s="959"/>
      <c r="O41" s="988"/>
      <c r="P41" s="960"/>
    </row>
    <row r="42" spans="1:16" ht="33" customHeight="1">
      <c r="A42" s="961" t="s">
        <v>53</v>
      </c>
      <c r="B42" s="962" t="s">
        <v>1279</v>
      </c>
      <c r="C42" s="959">
        <f t="shared" si="9"/>
        <v>0</v>
      </c>
      <c r="D42" s="959"/>
      <c r="E42" s="959"/>
      <c r="F42" s="959"/>
      <c r="G42" s="959"/>
      <c r="H42" s="959"/>
      <c r="I42" s="959"/>
      <c r="J42" s="959"/>
      <c r="K42" s="959"/>
      <c r="L42" s="959"/>
      <c r="M42" s="959"/>
      <c r="N42" s="959"/>
      <c r="O42" s="988"/>
      <c r="P42" s="960"/>
    </row>
    <row r="43" spans="1:16" ht="33" customHeight="1">
      <c r="A43" s="961" t="s">
        <v>55</v>
      </c>
      <c r="B43" s="962" t="s">
        <v>1282</v>
      </c>
      <c r="C43" s="959">
        <f>C44+C45</f>
        <v>0</v>
      </c>
      <c r="D43" s="959">
        <f t="shared" ref="D43:N43" si="10">D44+D45</f>
        <v>0</v>
      </c>
      <c r="E43" s="959">
        <f t="shared" si="10"/>
        <v>0</v>
      </c>
      <c r="F43" s="959">
        <f t="shared" si="10"/>
        <v>0</v>
      </c>
      <c r="G43" s="959">
        <f t="shared" si="10"/>
        <v>0</v>
      </c>
      <c r="H43" s="959">
        <f t="shared" si="10"/>
        <v>0</v>
      </c>
      <c r="I43" s="959">
        <f t="shared" si="10"/>
        <v>0</v>
      </c>
      <c r="J43" s="959">
        <f t="shared" si="10"/>
        <v>0</v>
      </c>
      <c r="K43" s="959">
        <f t="shared" si="10"/>
        <v>0</v>
      </c>
      <c r="L43" s="959">
        <f t="shared" si="10"/>
        <v>0</v>
      </c>
      <c r="M43" s="959">
        <f t="shared" si="10"/>
        <v>0</v>
      </c>
      <c r="N43" s="959">
        <f t="shared" si="10"/>
        <v>0</v>
      </c>
      <c r="O43" s="988"/>
      <c r="P43" s="960"/>
    </row>
    <row r="44" spans="1:16" ht="33" customHeight="1">
      <c r="A44" s="957">
        <v>1</v>
      </c>
      <c r="B44" s="958" t="s">
        <v>1833</v>
      </c>
      <c r="C44" s="959">
        <f>D44+E44</f>
        <v>0</v>
      </c>
      <c r="D44" s="959"/>
      <c r="E44" s="959"/>
      <c r="F44" s="959"/>
      <c r="G44" s="959"/>
      <c r="H44" s="959"/>
      <c r="I44" s="959"/>
      <c r="J44" s="959"/>
      <c r="K44" s="959"/>
      <c r="L44" s="959"/>
      <c r="M44" s="959"/>
      <c r="N44" s="959"/>
      <c r="O44" s="988"/>
      <c r="P44" s="960"/>
    </row>
    <row r="45" spans="1:16" ht="33" customHeight="1">
      <c r="A45" s="957">
        <v>2</v>
      </c>
      <c r="B45" s="958" t="s">
        <v>1834</v>
      </c>
      <c r="C45" s="959">
        <f>D45+E45</f>
        <v>0</v>
      </c>
      <c r="D45" s="959"/>
      <c r="E45" s="959"/>
      <c r="F45" s="959"/>
      <c r="G45" s="959"/>
      <c r="H45" s="959"/>
      <c r="I45" s="959"/>
      <c r="J45" s="959"/>
      <c r="K45" s="959"/>
      <c r="L45" s="959"/>
      <c r="M45" s="959"/>
      <c r="N45" s="959"/>
      <c r="O45" s="988"/>
      <c r="P45" s="960"/>
    </row>
    <row r="46" spans="1:16" ht="51.75" customHeight="1">
      <c r="A46" s="961" t="s">
        <v>1289</v>
      </c>
      <c r="B46" s="962" t="s">
        <v>1290</v>
      </c>
      <c r="C46" s="959">
        <f>C47+C51+C52</f>
        <v>0</v>
      </c>
      <c r="D46" s="959">
        <f t="shared" ref="D46:N46" si="11">D47+D51+D52</f>
        <v>0</v>
      </c>
      <c r="E46" s="959">
        <f t="shared" si="11"/>
        <v>0</v>
      </c>
      <c r="F46" s="959">
        <f t="shared" si="11"/>
        <v>0</v>
      </c>
      <c r="G46" s="959">
        <f t="shared" si="11"/>
        <v>0</v>
      </c>
      <c r="H46" s="959">
        <f t="shared" si="11"/>
        <v>0</v>
      </c>
      <c r="I46" s="959">
        <f t="shared" si="11"/>
        <v>0</v>
      </c>
      <c r="J46" s="959">
        <f t="shared" si="11"/>
        <v>0</v>
      </c>
      <c r="K46" s="959">
        <f t="shared" si="11"/>
        <v>0</v>
      </c>
      <c r="L46" s="959">
        <f t="shared" si="11"/>
        <v>0</v>
      </c>
      <c r="M46" s="959">
        <f t="shared" si="11"/>
        <v>0</v>
      </c>
      <c r="N46" s="959">
        <f t="shared" si="11"/>
        <v>0</v>
      </c>
      <c r="O46" s="988"/>
      <c r="P46" s="960"/>
    </row>
    <row r="47" spans="1:16" ht="33" customHeight="1">
      <c r="A47" s="957">
        <v>1</v>
      </c>
      <c r="B47" s="958" t="s">
        <v>1835</v>
      </c>
      <c r="C47" s="959">
        <f>C48+C49+C50</f>
        <v>0</v>
      </c>
      <c r="D47" s="959">
        <f t="shared" ref="D47:E47" si="12">D48+D49+D50</f>
        <v>0</v>
      </c>
      <c r="E47" s="959">
        <f t="shared" si="12"/>
        <v>0</v>
      </c>
      <c r="F47" s="959"/>
      <c r="G47" s="959"/>
      <c r="H47" s="959"/>
      <c r="I47" s="959"/>
      <c r="J47" s="959"/>
      <c r="K47" s="959"/>
      <c r="L47" s="959"/>
      <c r="M47" s="959"/>
      <c r="N47" s="959"/>
      <c r="O47" s="988"/>
      <c r="P47" s="960"/>
    </row>
    <row r="48" spans="1:16" ht="21" customHeight="1">
      <c r="A48" s="957" t="s">
        <v>1246</v>
      </c>
      <c r="B48" s="958" t="s">
        <v>1292</v>
      </c>
      <c r="C48" s="959">
        <f>D48+E48</f>
        <v>0</v>
      </c>
      <c r="D48" s="959"/>
      <c r="E48" s="959"/>
      <c r="F48" s="959"/>
      <c r="G48" s="959"/>
      <c r="H48" s="959"/>
      <c r="I48" s="959"/>
      <c r="J48" s="959"/>
      <c r="K48" s="959"/>
      <c r="L48" s="959"/>
      <c r="M48" s="959"/>
      <c r="N48" s="959"/>
      <c r="O48" s="988"/>
      <c r="P48" s="960"/>
    </row>
    <row r="49" spans="1:16" ht="21" customHeight="1">
      <c r="A49" s="957" t="s">
        <v>1250</v>
      </c>
      <c r="B49" s="958" t="s">
        <v>1293</v>
      </c>
      <c r="C49" s="959">
        <f>D49+E49</f>
        <v>0</v>
      </c>
      <c r="D49" s="959"/>
      <c r="E49" s="959"/>
      <c r="F49" s="959"/>
      <c r="G49" s="959"/>
      <c r="H49" s="959"/>
      <c r="I49" s="959"/>
      <c r="J49" s="959"/>
      <c r="K49" s="959"/>
      <c r="L49" s="959"/>
      <c r="M49" s="959"/>
      <c r="N49" s="959"/>
      <c r="O49" s="988"/>
      <c r="P49" s="960"/>
    </row>
    <row r="50" spans="1:16" ht="33" customHeight="1">
      <c r="A50" s="957" t="s">
        <v>1252</v>
      </c>
      <c r="B50" s="958" t="s">
        <v>1297</v>
      </c>
      <c r="C50" s="959">
        <f>D50+E50</f>
        <v>0</v>
      </c>
      <c r="D50" s="959"/>
      <c r="E50" s="959"/>
      <c r="F50" s="959"/>
      <c r="G50" s="959"/>
      <c r="H50" s="959"/>
      <c r="I50" s="959"/>
      <c r="J50" s="959"/>
      <c r="K50" s="959"/>
      <c r="L50" s="959"/>
      <c r="M50" s="959"/>
      <c r="N50" s="959"/>
      <c r="O50" s="988"/>
      <c r="P50" s="960"/>
    </row>
    <row r="51" spans="1:16" ht="33" customHeight="1">
      <c r="A51" s="957">
        <v>2</v>
      </c>
      <c r="B51" s="958" t="s">
        <v>1836</v>
      </c>
      <c r="C51" s="959">
        <f>D51+E51</f>
        <v>0</v>
      </c>
      <c r="D51" s="959"/>
      <c r="E51" s="959"/>
      <c r="F51" s="959"/>
      <c r="G51" s="959"/>
      <c r="H51" s="959"/>
      <c r="I51" s="959"/>
      <c r="J51" s="959"/>
      <c r="K51" s="959"/>
      <c r="L51" s="959"/>
      <c r="M51" s="959"/>
      <c r="N51" s="959"/>
      <c r="O51" s="988"/>
      <c r="P51" s="960"/>
    </row>
    <row r="52" spans="1:16" ht="33" customHeight="1">
      <c r="A52" s="957">
        <v>3</v>
      </c>
      <c r="B52" s="958" t="s">
        <v>1837</v>
      </c>
      <c r="C52" s="959">
        <f>D52+E52</f>
        <v>0</v>
      </c>
      <c r="D52" s="959"/>
      <c r="E52" s="959"/>
      <c r="F52" s="959"/>
      <c r="G52" s="959"/>
      <c r="H52" s="959"/>
      <c r="I52" s="959"/>
      <c r="J52" s="959"/>
      <c r="K52" s="959"/>
      <c r="L52" s="959"/>
      <c r="M52" s="959"/>
      <c r="N52" s="959"/>
      <c r="O52" s="988"/>
      <c r="P52" s="960"/>
    </row>
    <row r="53" spans="1:16" ht="21" customHeight="1">
      <c r="A53" s="953" t="s">
        <v>20</v>
      </c>
      <c r="B53" s="924" t="s">
        <v>1808</v>
      </c>
      <c r="C53" s="955">
        <f>C54+C57+C58+C61+C65+C66+C69</f>
        <v>0</v>
      </c>
      <c r="D53" s="955">
        <f t="shared" ref="D53:N53" si="13">D54+D57+D58+D61+D65+D66+D69</f>
        <v>0</v>
      </c>
      <c r="E53" s="955">
        <f t="shared" si="13"/>
        <v>0</v>
      </c>
      <c r="F53" s="955">
        <f t="shared" si="13"/>
        <v>0</v>
      </c>
      <c r="G53" s="955">
        <f t="shared" si="13"/>
        <v>0</v>
      </c>
      <c r="H53" s="955">
        <f t="shared" si="13"/>
        <v>0</v>
      </c>
      <c r="I53" s="955">
        <f t="shared" si="13"/>
        <v>0</v>
      </c>
      <c r="J53" s="955">
        <f t="shared" si="13"/>
        <v>0</v>
      </c>
      <c r="K53" s="955">
        <f t="shared" si="13"/>
        <v>0</v>
      </c>
      <c r="L53" s="955">
        <f t="shared" si="13"/>
        <v>0</v>
      </c>
      <c r="M53" s="955">
        <f t="shared" si="13"/>
        <v>0</v>
      </c>
      <c r="N53" s="955">
        <f t="shared" si="13"/>
        <v>0</v>
      </c>
      <c r="O53" s="987"/>
      <c r="P53" s="953"/>
    </row>
    <row r="54" spans="1:16" ht="33" customHeight="1">
      <c r="A54" s="953" t="s">
        <v>37</v>
      </c>
      <c r="B54" s="924" t="s">
        <v>1300</v>
      </c>
      <c r="C54" s="955">
        <f>C55+C56</f>
        <v>0</v>
      </c>
      <c r="D54" s="955">
        <f t="shared" ref="D54:N54" si="14">D55+D56</f>
        <v>0</v>
      </c>
      <c r="E54" s="955">
        <f t="shared" si="14"/>
        <v>0</v>
      </c>
      <c r="F54" s="955">
        <f t="shared" si="14"/>
        <v>0</v>
      </c>
      <c r="G54" s="955">
        <f t="shared" si="14"/>
        <v>0</v>
      </c>
      <c r="H54" s="955">
        <f t="shared" si="14"/>
        <v>0</v>
      </c>
      <c r="I54" s="955">
        <f t="shared" si="14"/>
        <v>0</v>
      </c>
      <c r="J54" s="955">
        <f t="shared" si="14"/>
        <v>0</v>
      </c>
      <c r="K54" s="955">
        <f t="shared" si="14"/>
        <v>0</v>
      </c>
      <c r="L54" s="955">
        <f t="shared" si="14"/>
        <v>0</v>
      </c>
      <c r="M54" s="955">
        <f t="shared" si="14"/>
        <v>0</v>
      </c>
      <c r="N54" s="955">
        <f t="shared" si="14"/>
        <v>0</v>
      </c>
      <c r="O54" s="987"/>
      <c r="P54" s="953"/>
    </row>
    <row r="55" spans="1:16" ht="60">
      <c r="A55" s="957">
        <v>1</v>
      </c>
      <c r="B55" s="958" t="s">
        <v>1926</v>
      </c>
      <c r="C55" s="959">
        <f>D55+E55</f>
        <v>0</v>
      </c>
      <c r="D55" s="959"/>
      <c r="E55" s="959"/>
      <c r="F55" s="959"/>
      <c r="G55" s="959"/>
      <c r="H55" s="959"/>
      <c r="I55" s="959"/>
      <c r="J55" s="959"/>
      <c r="K55" s="959"/>
      <c r="L55" s="959"/>
      <c r="M55" s="959"/>
      <c r="N55" s="959"/>
      <c r="O55" s="988" t="s">
        <v>1903</v>
      </c>
      <c r="P55" s="960"/>
    </row>
    <row r="56" spans="1:16" ht="60">
      <c r="A56" s="957">
        <v>2</v>
      </c>
      <c r="B56" s="958" t="s">
        <v>1927</v>
      </c>
      <c r="C56" s="959">
        <f>D56+E56</f>
        <v>0</v>
      </c>
      <c r="D56" s="959"/>
      <c r="E56" s="959"/>
      <c r="F56" s="959"/>
      <c r="G56" s="959"/>
      <c r="H56" s="959"/>
      <c r="I56" s="959"/>
      <c r="J56" s="959"/>
      <c r="K56" s="959"/>
      <c r="L56" s="959"/>
      <c r="M56" s="959"/>
      <c r="N56" s="959"/>
      <c r="O56" s="988" t="s">
        <v>1904</v>
      </c>
      <c r="P56" s="960"/>
    </row>
    <row r="57" spans="1:16" ht="90">
      <c r="A57" s="961" t="s">
        <v>41</v>
      </c>
      <c r="B57" s="962" t="s">
        <v>1302</v>
      </c>
      <c r="C57" s="959">
        <f>D57+E57</f>
        <v>0</v>
      </c>
      <c r="D57" s="959"/>
      <c r="E57" s="959"/>
      <c r="F57" s="959"/>
      <c r="G57" s="959"/>
      <c r="H57" s="959"/>
      <c r="I57" s="959"/>
      <c r="J57" s="959"/>
      <c r="K57" s="959"/>
      <c r="L57" s="959"/>
      <c r="M57" s="959"/>
      <c r="N57" s="959"/>
      <c r="O57" s="988" t="s">
        <v>1905</v>
      </c>
      <c r="P57" s="960"/>
    </row>
    <row r="58" spans="1:16" ht="21" customHeight="1">
      <c r="A58" s="961" t="s">
        <v>44</v>
      </c>
      <c r="B58" s="962" t="s">
        <v>1303</v>
      </c>
      <c r="C58" s="959">
        <f>C59+C60</f>
        <v>0</v>
      </c>
      <c r="D58" s="959">
        <f t="shared" ref="D58:N58" si="15">D59+D60</f>
        <v>0</v>
      </c>
      <c r="E58" s="959">
        <f t="shared" si="15"/>
        <v>0</v>
      </c>
      <c r="F58" s="959">
        <f t="shared" si="15"/>
        <v>0</v>
      </c>
      <c r="G58" s="959">
        <f t="shared" si="15"/>
        <v>0</v>
      </c>
      <c r="H58" s="959">
        <f t="shared" si="15"/>
        <v>0</v>
      </c>
      <c r="I58" s="959">
        <f t="shared" si="15"/>
        <v>0</v>
      </c>
      <c r="J58" s="959">
        <f t="shared" si="15"/>
        <v>0</v>
      </c>
      <c r="K58" s="959">
        <f t="shared" si="15"/>
        <v>0</v>
      </c>
      <c r="L58" s="959">
        <f t="shared" si="15"/>
        <v>0</v>
      </c>
      <c r="M58" s="959">
        <f t="shared" si="15"/>
        <v>0</v>
      </c>
      <c r="N58" s="959">
        <f t="shared" si="15"/>
        <v>0</v>
      </c>
      <c r="O58" s="988"/>
      <c r="P58" s="960"/>
    </row>
    <row r="59" spans="1:16" ht="90">
      <c r="A59" s="957">
        <v>1</v>
      </c>
      <c r="B59" s="958" t="s">
        <v>1838</v>
      </c>
      <c r="C59" s="959">
        <f>D59+E59</f>
        <v>0</v>
      </c>
      <c r="D59" s="959"/>
      <c r="E59" s="959"/>
      <c r="F59" s="959"/>
      <c r="G59" s="959"/>
      <c r="H59" s="959"/>
      <c r="I59" s="959"/>
      <c r="J59" s="959"/>
      <c r="K59" s="959"/>
      <c r="L59" s="959"/>
      <c r="M59" s="959"/>
      <c r="N59" s="959"/>
      <c r="O59" s="988" t="s">
        <v>1906</v>
      </c>
      <c r="P59" s="960"/>
    </row>
    <row r="60" spans="1:16" ht="135">
      <c r="A60" s="957">
        <v>2</v>
      </c>
      <c r="B60" s="958" t="s">
        <v>1839</v>
      </c>
      <c r="C60" s="959">
        <f>D60+E60</f>
        <v>0</v>
      </c>
      <c r="D60" s="959"/>
      <c r="E60" s="959"/>
      <c r="F60" s="959"/>
      <c r="G60" s="959"/>
      <c r="H60" s="959"/>
      <c r="I60" s="959"/>
      <c r="J60" s="959"/>
      <c r="K60" s="959"/>
      <c r="L60" s="959"/>
      <c r="M60" s="959"/>
      <c r="N60" s="959"/>
      <c r="O60" s="990" t="s">
        <v>1907</v>
      </c>
      <c r="P60" s="960"/>
    </row>
    <row r="61" spans="1:16" ht="21" customHeight="1">
      <c r="A61" s="961" t="s">
        <v>46</v>
      </c>
      <c r="B61" s="962" t="s">
        <v>1306</v>
      </c>
      <c r="C61" s="963">
        <f>C62+C63+C64</f>
        <v>0</v>
      </c>
      <c r="D61" s="963">
        <f t="shared" ref="D61:N61" si="16">D62+D63+D64</f>
        <v>0</v>
      </c>
      <c r="E61" s="963">
        <f t="shared" si="16"/>
        <v>0</v>
      </c>
      <c r="F61" s="963">
        <f t="shared" si="16"/>
        <v>0</v>
      </c>
      <c r="G61" s="963">
        <f t="shared" si="16"/>
        <v>0</v>
      </c>
      <c r="H61" s="963">
        <f t="shared" si="16"/>
        <v>0</v>
      </c>
      <c r="I61" s="963">
        <f t="shared" si="16"/>
        <v>0</v>
      </c>
      <c r="J61" s="963">
        <f t="shared" si="16"/>
        <v>0</v>
      </c>
      <c r="K61" s="963">
        <f t="shared" si="16"/>
        <v>0</v>
      </c>
      <c r="L61" s="963">
        <f t="shared" si="16"/>
        <v>0</v>
      </c>
      <c r="M61" s="963">
        <f t="shared" si="16"/>
        <v>0</v>
      </c>
      <c r="N61" s="963">
        <f t="shared" si="16"/>
        <v>0</v>
      </c>
      <c r="O61" s="989"/>
      <c r="P61" s="964"/>
    </row>
    <row r="62" spans="1:16" ht="409.5">
      <c r="A62" s="957">
        <v>1</v>
      </c>
      <c r="B62" s="958" t="s">
        <v>1840</v>
      </c>
      <c r="C62" s="959">
        <f>D62+E62</f>
        <v>0</v>
      </c>
      <c r="D62" s="959"/>
      <c r="E62" s="959"/>
      <c r="F62" s="959"/>
      <c r="G62" s="959"/>
      <c r="H62" s="959"/>
      <c r="I62" s="959"/>
      <c r="J62" s="959"/>
      <c r="K62" s="959"/>
      <c r="L62" s="959"/>
      <c r="M62" s="959"/>
      <c r="N62" s="959"/>
      <c r="O62" s="990" t="s">
        <v>1908</v>
      </c>
      <c r="P62" s="960"/>
    </row>
    <row r="63" spans="1:16" ht="120">
      <c r="A63" s="957">
        <v>2</v>
      </c>
      <c r="B63" s="958" t="s">
        <v>1841</v>
      </c>
      <c r="C63" s="959">
        <f>D63+E63</f>
        <v>0</v>
      </c>
      <c r="D63" s="959"/>
      <c r="E63" s="959"/>
      <c r="F63" s="959"/>
      <c r="G63" s="959"/>
      <c r="H63" s="959"/>
      <c r="I63" s="959"/>
      <c r="J63" s="959"/>
      <c r="K63" s="959"/>
      <c r="L63" s="959"/>
      <c r="M63" s="959"/>
      <c r="N63" s="959"/>
      <c r="O63" s="990" t="s">
        <v>1909</v>
      </c>
      <c r="P63" s="960"/>
    </row>
    <row r="64" spans="1:16" ht="409.5">
      <c r="A64" s="957">
        <v>3</v>
      </c>
      <c r="B64" s="958" t="s">
        <v>1842</v>
      </c>
      <c r="C64" s="959">
        <f>D64+E64</f>
        <v>0</v>
      </c>
      <c r="D64" s="959"/>
      <c r="E64" s="959"/>
      <c r="F64" s="959"/>
      <c r="G64" s="959"/>
      <c r="H64" s="959"/>
      <c r="I64" s="959"/>
      <c r="J64" s="959"/>
      <c r="K64" s="959"/>
      <c r="L64" s="959"/>
      <c r="M64" s="959"/>
      <c r="N64" s="959"/>
      <c r="O64" s="990" t="s">
        <v>1910</v>
      </c>
      <c r="P64" s="960"/>
    </row>
    <row r="65" spans="1:16" ht="75">
      <c r="A65" s="961" t="s">
        <v>47</v>
      </c>
      <c r="B65" s="962" t="s">
        <v>1309</v>
      </c>
      <c r="C65" s="959">
        <f>D65+E65</f>
        <v>0</v>
      </c>
      <c r="D65" s="959"/>
      <c r="E65" s="959"/>
      <c r="F65" s="959"/>
      <c r="G65" s="959"/>
      <c r="H65" s="959"/>
      <c r="I65" s="959"/>
      <c r="J65" s="959"/>
      <c r="K65" s="959"/>
      <c r="L65" s="959"/>
      <c r="M65" s="959"/>
      <c r="N65" s="959"/>
      <c r="O65" s="990" t="s">
        <v>1911</v>
      </c>
      <c r="P65" s="960"/>
    </row>
    <row r="66" spans="1:16" ht="21" customHeight="1">
      <c r="A66" s="961" t="s">
        <v>50</v>
      </c>
      <c r="B66" s="962" t="s">
        <v>1310</v>
      </c>
      <c r="C66" s="959">
        <f>C67+C68</f>
        <v>0</v>
      </c>
      <c r="D66" s="959">
        <f t="shared" ref="D66:N66" si="17">D67+D68</f>
        <v>0</v>
      </c>
      <c r="E66" s="959">
        <f t="shared" si="17"/>
        <v>0</v>
      </c>
      <c r="F66" s="959">
        <f t="shared" si="17"/>
        <v>0</v>
      </c>
      <c r="G66" s="959">
        <f t="shared" si="17"/>
        <v>0</v>
      </c>
      <c r="H66" s="959">
        <f t="shared" si="17"/>
        <v>0</v>
      </c>
      <c r="I66" s="959">
        <f t="shared" si="17"/>
        <v>0</v>
      </c>
      <c r="J66" s="959">
        <f t="shared" si="17"/>
        <v>0</v>
      </c>
      <c r="K66" s="959">
        <f t="shared" si="17"/>
        <v>0</v>
      </c>
      <c r="L66" s="959">
        <f t="shared" si="17"/>
        <v>0</v>
      </c>
      <c r="M66" s="959">
        <f t="shared" si="17"/>
        <v>0</v>
      </c>
      <c r="N66" s="959">
        <f t="shared" si="17"/>
        <v>0</v>
      </c>
      <c r="O66" s="988"/>
      <c r="P66" s="960"/>
    </row>
    <row r="67" spans="1:16" ht="219" customHeight="1">
      <c r="A67" s="957">
        <v>1</v>
      </c>
      <c r="B67" s="958" t="s">
        <v>1843</v>
      </c>
      <c r="C67" s="959">
        <f>D67+E67</f>
        <v>0</v>
      </c>
      <c r="D67" s="959"/>
      <c r="E67" s="959"/>
      <c r="F67" s="959"/>
      <c r="G67" s="959"/>
      <c r="H67" s="959"/>
      <c r="I67" s="959"/>
      <c r="J67" s="959"/>
      <c r="K67" s="959"/>
      <c r="L67" s="959"/>
      <c r="M67" s="959"/>
      <c r="N67" s="959"/>
      <c r="O67" s="990" t="s">
        <v>1912</v>
      </c>
      <c r="P67" s="960"/>
    </row>
    <row r="68" spans="1:16" ht="264.75" customHeight="1">
      <c r="A68" s="957">
        <v>2</v>
      </c>
      <c r="B68" s="958" t="s">
        <v>1844</v>
      </c>
      <c r="C68" s="959">
        <f>D68+E68</f>
        <v>0</v>
      </c>
      <c r="D68" s="959"/>
      <c r="E68" s="959"/>
      <c r="F68" s="959"/>
      <c r="G68" s="959"/>
      <c r="H68" s="959"/>
      <c r="I68" s="959"/>
      <c r="J68" s="959"/>
      <c r="K68" s="959"/>
      <c r="L68" s="959"/>
      <c r="M68" s="959"/>
      <c r="N68" s="959"/>
      <c r="O68" s="990" t="s">
        <v>1913</v>
      </c>
      <c r="P68" s="960"/>
    </row>
    <row r="69" spans="1:16" ht="21" customHeight="1">
      <c r="A69" s="961" t="s">
        <v>51</v>
      </c>
      <c r="B69" s="962" t="s">
        <v>1315</v>
      </c>
      <c r="C69" s="959">
        <f>C70+C71</f>
        <v>0</v>
      </c>
      <c r="D69" s="959">
        <f t="shared" ref="D69:N69" si="18">D70+D71</f>
        <v>0</v>
      </c>
      <c r="E69" s="959">
        <f t="shared" si="18"/>
        <v>0</v>
      </c>
      <c r="F69" s="959">
        <f t="shared" si="18"/>
        <v>0</v>
      </c>
      <c r="G69" s="959">
        <f t="shared" si="18"/>
        <v>0</v>
      </c>
      <c r="H69" s="959">
        <f t="shared" si="18"/>
        <v>0</v>
      </c>
      <c r="I69" s="959">
        <f t="shared" si="18"/>
        <v>0</v>
      </c>
      <c r="J69" s="959">
        <f t="shared" si="18"/>
        <v>0</v>
      </c>
      <c r="K69" s="959">
        <f t="shared" si="18"/>
        <v>0</v>
      </c>
      <c r="L69" s="959">
        <f t="shared" si="18"/>
        <v>0</v>
      </c>
      <c r="M69" s="959">
        <f t="shared" si="18"/>
        <v>0</v>
      </c>
      <c r="N69" s="959">
        <f t="shared" si="18"/>
        <v>0</v>
      </c>
      <c r="O69" s="988"/>
      <c r="P69" s="960"/>
    </row>
    <row r="70" spans="1:16" ht="90">
      <c r="A70" s="957">
        <v>1</v>
      </c>
      <c r="B70" s="958" t="s">
        <v>1845</v>
      </c>
      <c r="C70" s="959">
        <f>D70+E70</f>
        <v>0</v>
      </c>
      <c r="D70" s="959"/>
      <c r="E70" s="959"/>
      <c r="F70" s="959"/>
      <c r="G70" s="959"/>
      <c r="H70" s="959"/>
      <c r="I70" s="959"/>
      <c r="J70" s="959"/>
      <c r="K70" s="959"/>
      <c r="L70" s="959"/>
      <c r="M70" s="959"/>
      <c r="N70" s="959"/>
      <c r="O70" s="990" t="s">
        <v>1914</v>
      </c>
      <c r="P70" s="960"/>
    </row>
    <row r="71" spans="1:16" ht="60">
      <c r="A71" s="957">
        <v>2</v>
      </c>
      <c r="B71" s="958" t="s">
        <v>1846</v>
      </c>
      <c r="C71" s="959">
        <f>D71+E71</f>
        <v>0</v>
      </c>
      <c r="D71" s="959"/>
      <c r="E71" s="959"/>
      <c r="F71" s="959"/>
      <c r="G71" s="959"/>
      <c r="H71" s="959"/>
      <c r="I71" s="959"/>
      <c r="J71" s="959"/>
      <c r="K71" s="959"/>
      <c r="L71" s="959"/>
      <c r="M71" s="959"/>
      <c r="N71" s="959"/>
      <c r="O71" s="990" t="s">
        <v>1915</v>
      </c>
      <c r="P71" s="960"/>
    </row>
    <row r="72" spans="1:16" ht="21" customHeight="1">
      <c r="A72" s="953" t="s">
        <v>23</v>
      </c>
      <c r="B72" s="924" t="s">
        <v>1809</v>
      </c>
      <c r="C72" s="955">
        <f>C73+C77+C89+C99+C101+C104+C107+C115+C122+C128+C131</f>
        <v>0</v>
      </c>
      <c r="D72" s="955">
        <f t="shared" ref="D72:N72" si="19">D73+D77+D89+D99+D101+D104+D107+D115+D122+D128+D131</f>
        <v>0</v>
      </c>
      <c r="E72" s="955">
        <f t="shared" si="19"/>
        <v>0</v>
      </c>
      <c r="F72" s="955">
        <f t="shared" si="19"/>
        <v>0</v>
      </c>
      <c r="G72" s="955">
        <f t="shared" si="19"/>
        <v>0</v>
      </c>
      <c r="H72" s="955">
        <f t="shared" si="19"/>
        <v>0</v>
      </c>
      <c r="I72" s="955">
        <f t="shared" si="19"/>
        <v>0</v>
      </c>
      <c r="J72" s="955">
        <f t="shared" si="19"/>
        <v>0</v>
      </c>
      <c r="K72" s="955">
        <f t="shared" si="19"/>
        <v>0</v>
      </c>
      <c r="L72" s="955">
        <f t="shared" si="19"/>
        <v>0</v>
      </c>
      <c r="M72" s="955">
        <f t="shared" si="19"/>
        <v>0</v>
      </c>
      <c r="N72" s="955">
        <f t="shared" si="19"/>
        <v>0</v>
      </c>
      <c r="O72" s="987"/>
      <c r="P72" s="953"/>
    </row>
    <row r="73" spans="1:16" ht="48" customHeight="1">
      <c r="A73" s="953" t="s">
        <v>37</v>
      </c>
      <c r="B73" s="924" t="s">
        <v>1322</v>
      </c>
      <c r="C73" s="955">
        <f>C74+C75+C76</f>
        <v>0</v>
      </c>
      <c r="D73" s="955">
        <f t="shared" ref="D73:N73" si="20">D74+D75+D76</f>
        <v>0</v>
      </c>
      <c r="E73" s="955">
        <f t="shared" si="20"/>
        <v>0</v>
      </c>
      <c r="F73" s="955">
        <f t="shared" si="20"/>
        <v>0</v>
      </c>
      <c r="G73" s="955">
        <f t="shared" si="20"/>
        <v>0</v>
      </c>
      <c r="H73" s="955">
        <f t="shared" si="20"/>
        <v>0</v>
      </c>
      <c r="I73" s="955">
        <f t="shared" si="20"/>
        <v>0</v>
      </c>
      <c r="J73" s="955">
        <f t="shared" si="20"/>
        <v>0</v>
      </c>
      <c r="K73" s="955">
        <f t="shared" si="20"/>
        <v>0</v>
      </c>
      <c r="L73" s="955">
        <f t="shared" si="20"/>
        <v>0</v>
      </c>
      <c r="M73" s="955">
        <f t="shared" si="20"/>
        <v>0</v>
      </c>
      <c r="N73" s="955">
        <f t="shared" si="20"/>
        <v>0</v>
      </c>
      <c r="O73" s="987"/>
      <c r="P73" s="953"/>
    </row>
    <row r="74" spans="1:16" ht="33" customHeight="1">
      <c r="A74" s="957">
        <v>1</v>
      </c>
      <c r="B74" s="958" t="s">
        <v>1924</v>
      </c>
      <c r="C74" s="959">
        <f>D74+E74</f>
        <v>0</v>
      </c>
      <c r="D74" s="959"/>
      <c r="E74" s="959"/>
      <c r="F74" s="959"/>
      <c r="G74" s="959"/>
      <c r="H74" s="959"/>
      <c r="I74" s="959"/>
      <c r="J74" s="959"/>
      <c r="K74" s="959"/>
      <c r="L74" s="959"/>
      <c r="M74" s="959"/>
      <c r="N74" s="959"/>
      <c r="O74" s="988"/>
      <c r="P74" s="960"/>
    </row>
    <row r="75" spans="1:16" ht="47.25" customHeight="1">
      <c r="A75" s="957">
        <v>2</v>
      </c>
      <c r="B75" s="958" t="s">
        <v>1847</v>
      </c>
      <c r="C75" s="959">
        <f>D75+E75</f>
        <v>0</v>
      </c>
      <c r="D75" s="959"/>
      <c r="E75" s="959"/>
      <c r="F75" s="959"/>
      <c r="G75" s="959"/>
      <c r="H75" s="959"/>
      <c r="I75" s="959"/>
      <c r="J75" s="959"/>
      <c r="K75" s="959"/>
      <c r="L75" s="959"/>
      <c r="M75" s="959"/>
      <c r="N75" s="959"/>
      <c r="O75" s="988"/>
      <c r="P75" s="960"/>
    </row>
    <row r="76" spans="1:16" ht="33" customHeight="1">
      <c r="A76" s="957">
        <v>3</v>
      </c>
      <c r="B76" s="958" t="s">
        <v>1848</v>
      </c>
      <c r="C76" s="959">
        <f>D76+E76</f>
        <v>0</v>
      </c>
      <c r="D76" s="959"/>
      <c r="E76" s="959"/>
      <c r="F76" s="959"/>
      <c r="G76" s="959"/>
      <c r="H76" s="959"/>
      <c r="I76" s="959"/>
      <c r="J76" s="959"/>
      <c r="K76" s="959"/>
      <c r="L76" s="959"/>
      <c r="M76" s="959"/>
      <c r="N76" s="959"/>
      <c r="O76" s="988"/>
      <c r="P76" s="960"/>
    </row>
    <row r="77" spans="1:16" ht="48" customHeight="1">
      <c r="A77" s="961" t="s">
        <v>41</v>
      </c>
      <c r="B77" s="962" t="s">
        <v>1326</v>
      </c>
      <c r="C77" s="959">
        <f>SUM(C78:C88)</f>
        <v>0</v>
      </c>
      <c r="D77" s="959">
        <f t="shared" ref="D77:N77" si="21">SUM(D78:D88)</f>
        <v>0</v>
      </c>
      <c r="E77" s="959">
        <f t="shared" si="21"/>
        <v>0</v>
      </c>
      <c r="F77" s="959">
        <f t="shared" si="21"/>
        <v>0</v>
      </c>
      <c r="G77" s="959">
        <f t="shared" si="21"/>
        <v>0</v>
      </c>
      <c r="H77" s="959">
        <f t="shared" si="21"/>
        <v>0</v>
      </c>
      <c r="I77" s="959">
        <f t="shared" si="21"/>
        <v>0</v>
      </c>
      <c r="J77" s="959">
        <f t="shared" si="21"/>
        <v>0</v>
      </c>
      <c r="K77" s="959">
        <f t="shared" si="21"/>
        <v>0</v>
      </c>
      <c r="L77" s="959">
        <f t="shared" si="21"/>
        <v>0</v>
      </c>
      <c r="M77" s="959">
        <f t="shared" si="21"/>
        <v>0</v>
      </c>
      <c r="N77" s="959">
        <f t="shared" si="21"/>
        <v>0</v>
      </c>
      <c r="O77" s="988"/>
      <c r="P77" s="960"/>
    </row>
    <row r="78" spans="1:16" ht="33" customHeight="1">
      <c r="A78" s="957">
        <v>1</v>
      </c>
      <c r="B78" s="958" t="s">
        <v>1849</v>
      </c>
      <c r="C78" s="959">
        <f t="shared" ref="C78:C88" si="22">D78+E78</f>
        <v>0</v>
      </c>
      <c r="D78" s="959"/>
      <c r="E78" s="959"/>
      <c r="F78" s="959"/>
      <c r="G78" s="959"/>
      <c r="H78" s="959"/>
      <c r="I78" s="959"/>
      <c r="J78" s="959"/>
      <c r="K78" s="959"/>
      <c r="L78" s="959"/>
      <c r="M78" s="959"/>
      <c r="N78" s="959"/>
      <c r="O78" s="988"/>
      <c r="P78" s="960"/>
    </row>
    <row r="79" spans="1:16" ht="33" customHeight="1">
      <c r="A79" s="957">
        <v>2</v>
      </c>
      <c r="B79" s="958" t="s">
        <v>1850</v>
      </c>
      <c r="C79" s="959">
        <f t="shared" si="22"/>
        <v>0</v>
      </c>
      <c r="D79" s="959"/>
      <c r="E79" s="959"/>
      <c r="F79" s="959"/>
      <c r="G79" s="959"/>
      <c r="H79" s="959"/>
      <c r="I79" s="959"/>
      <c r="J79" s="959"/>
      <c r="K79" s="959"/>
      <c r="L79" s="959"/>
      <c r="M79" s="959"/>
      <c r="N79" s="959"/>
      <c r="O79" s="988"/>
      <c r="P79" s="960"/>
    </row>
    <row r="80" spans="1:16" ht="33" customHeight="1">
      <c r="A80" s="957">
        <v>3</v>
      </c>
      <c r="B80" s="958" t="s">
        <v>1851</v>
      </c>
      <c r="C80" s="959">
        <f t="shared" si="22"/>
        <v>0</v>
      </c>
      <c r="D80" s="959"/>
      <c r="E80" s="959"/>
      <c r="F80" s="959"/>
      <c r="G80" s="959"/>
      <c r="H80" s="959"/>
      <c r="I80" s="959"/>
      <c r="J80" s="959"/>
      <c r="K80" s="959"/>
      <c r="L80" s="959"/>
      <c r="M80" s="959"/>
      <c r="N80" s="959"/>
      <c r="O80" s="988"/>
      <c r="P80" s="960"/>
    </row>
    <row r="81" spans="1:16" ht="48" customHeight="1">
      <c r="A81" s="957">
        <v>4</v>
      </c>
      <c r="B81" s="958" t="s">
        <v>1852</v>
      </c>
      <c r="C81" s="959">
        <f t="shared" si="22"/>
        <v>0</v>
      </c>
      <c r="D81" s="959"/>
      <c r="E81" s="959"/>
      <c r="F81" s="959"/>
      <c r="G81" s="959"/>
      <c r="H81" s="959"/>
      <c r="I81" s="959"/>
      <c r="J81" s="959"/>
      <c r="K81" s="959"/>
      <c r="L81" s="959"/>
      <c r="M81" s="959"/>
      <c r="N81" s="959"/>
      <c r="O81" s="988"/>
      <c r="P81" s="960"/>
    </row>
    <row r="82" spans="1:16" ht="48" customHeight="1">
      <c r="A82" s="957">
        <v>5</v>
      </c>
      <c r="B82" s="958" t="s">
        <v>1853</v>
      </c>
      <c r="C82" s="959">
        <f t="shared" si="22"/>
        <v>0</v>
      </c>
      <c r="D82" s="959"/>
      <c r="E82" s="959"/>
      <c r="F82" s="959"/>
      <c r="G82" s="959"/>
      <c r="H82" s="959"/>
      <c r="I82" s="959"/>
      <c r="J82" s="959"/>
      <c r="K82" s="959"/>
      <c r="L82" s="959"/>
      <c r="M82" s="959"/>
      <c r="N82" s="959"/>
      <c r="O82" s="988"/>
      <c r="P82" s="960"/>
    </row>
    <row r="83" spans="1:16" ht="48" customHeight="1">
      <c r="A83" s="957">
        <v>6</v>
      </c>
      <c r="B83" s="958" t="s">
        <v>1854</v>
      </c>
      <c r="C83" s="959">
        <f t="shared" si="22"/>
        <v>0</v>
      </c>
      <c r="D83" s="959"/>
      <c r="E83" s="959"/>
      <c r="F83" s="959"/>
      <c r="G83" s="959"/>
      <c r="H83" s="959"/>
      <c r="I83" s="959"/>
      <c r="J83" s="959"/>
      <c r="K83" s="959"/>
      <c r="L83" s="959"/>
      <c r="M83" s="959"/>
      <c r="N83" s="959"/>
      <c r="O83" s="988"/>
      <c r="P83" s="960"/>
    </row>
    <row r="84" spans="1:16" ht="48" customHeight="1">
      <c r="A84" s="957">
        <v>7</v>
      </c>
      <c r="B84" s="958" t="s">
        <v>1855</v>
      </c>
      <c r="C84" s="959">
        <f t="shared" si="22"/>
        <v>0</v>
      </c>
      <c r="D84" s="959"/>
      <c r="E84" s="959"/>
      <c r="F84" s="959"/>
      <c r="G84" s="959"/>
      <c r="H84" s="959"/>
      <c r="I84" s="959"/>
      <c r="J84" s="959"/>
      <c r="K84" s="959"/>
      <c r="L84" s="959"/>
      <c r="M84" s="959"/>
      <c r="N84" s="959"/>
      <c r="O84" s="988"/>
      <c r="P84" s="960"/>
    </row>
    <row r="85" spans="1:16" ht="33" customHeight="1">
      <c r="A85" s="957">
        <v>8</v>
      </c>
      <c r="B85" s="958" t="s">
        <v>1856</v>
      </c>
      <c r="C85" s="959">
        <f t="shared" si="22"/>
        <v>0</v>
      </c>
      <c r="D85" s="959"/>
      <c r="E85" s="959"/>
      <c r="F85" s="959"/>
      <c r="G85" s="959"/>
      <c r="H85" s="959"/>
      <c r="I85" s="959"/>
      <c r="J85" s="959"/>
      <c r="K85" s="959"/>
      <c r="L85" s="959"/>
      <c r="M85" s="959"/>
      <c r="N85" s="959"/>
      <c r="O85" s="988"/>
      <c r="P85" s="960"/>
    </row>
    <row r="86" spans="1:16" ht="33" customHeight="1">
      <c r="A86" s="957">
        <v>9</v>
      </c>
      <c r="B86" s="958" t="s">
        <v>1857</v>
      </c>
      <c r="C86" s="959">
        <f t="shared" si="22"/>
        <v>0</v>
      </c>
      <c r="D86" s="959"/>
      <c r="E86" s="959"/>
      <c r="F86" s="959"/>
      <c r="G86" s="959"/>
      <c r="H86" s="959"/>
      <c r="I86" s="959"/>
      <c r="J86" s="959"/>
      <c r="K86" s="959"/>
      <c r="L86" s="959"/>
      <c r="M86" s="959"/>
      <c r="N86" s="959"/>
      <c r="O86" s="988"/>
      <c r="P86" s="960"/>
    </row>
    <row r="87" spans="1:16" ht="33" customHeight="1">
      <c r="A87" s="957">
        <v>10</v>
      </c>
      <c r="B87" s="958" t="s">
        <v>1858</v>
      </c>
      <c r="C87" s="959">
        <f t="shared" si="22"/>
        <v>0</v>
      </c>
      <c r="D87" s="959"/>
      <c r="E87" s="959"/>
      <c r="F87" s="959"/>
      <c r="G87" s="959"/>
      <c r="H87" s="959"/>
      <c r="I87" s="959"/>
      <c r="J87" s="959"/>
      <c r="K87" s="959"/>
      <c r="L87" s="959"/>
      <c r="M87" s="959"/>
      <c r="N87" s="959"/>
      <c r="O87" s="988"/>
      <c r="P87" s="960"/>
    </row>
    <row r="88" spans="1:16" ht="48" customHeight="1">
      <c r="A88" s="957">
        <v>11</v>
      </c>
      <c r="B88" s="958" t="s">
        <v>1810</v>
      </c>
      <c r="C88" s="959">
        <f t="shared" si="22"/>
        <v>0</v>
      </c>
      <c r="D88" s="959"/>
      <c r="E88" s="959"/>
      <c r="F88" s="959"/>
      <c r="G88" s="959"/>
      <c r="H88" s="959"/>
      <c r="I88" s="959"/>
      <c r="J88" s="959"/>
      <c r="K88" s="959"/>
      <c r="L88" s="959"/>
      <c r="M88" s="959"/>
      <c r="N88" s="959"/>
      <c r="O88" s="988"/>
      <c r="P88" s="960"/>
    </row>
    <row r="89" spans="1:16" ht="48" customHeight="1">
      <c r="A89" s="961" t="s">
        <v>44</v>
      </c>
      <c r="B89" s="962" t="s">
        <v>1338</v>
      </c>
      <c r="C89" s="959">
        <f>SUM(C90:C98)</f>
        <v>0</v>
      </c>
      <c r="D89" s="959">
        <f t="shared" ref="D89:N89" si="23">SUM(D90:D98)</f>
        <v>0</v>
      </c>
      <c r="E89" s="959">
        <f t="shared" si="23"/>
        <v>0</v>
      </c>
      <c r="F89" s="959">
        <f t="shared" si="23"/>
        <v>0</v>
      </c>
      <c r="G89" s="959">
        <f t="shared" si="23"/>
        <v>0</v>
      </c>
      <c r="H89" s="959">
        <f t="shared" si="23"/>
        <v>0</v>
      </c>
      <c r="I89" s="959">
        <f t="shared" si="23"/>
        <v>0</v>
      </c>
      <c r="J89" s="959">
        <f t="shared" si="23"/>
        <v>0</v>
      </c>
      <c r="K89" s="959">
        <f t="shared" si="23"/>
        <v>0</v>
      </c>
      <c r="L89" s="959">
        <f t="shared" si="23"/>
        <v>0</v>
      </c>
      <c r="M89" s="959">
        <f t="shared" si="23"/>
        <v>0</v>
      </c>
      <c r="N89" s="959">
        <f t="shared" si="23"/>
        <v>0</v>
      </c>
      <c r="O89" s="988"/>
      <c r="P89" s="960"/>
    </row>
    <row r="90" spans="1:16" ht="33" customHeight="1">
      <c r="A90" s="957">
        <v>1</v>
      </c>
      <c r="B90" s="958" t="s">
        <v>1859</v>
      </c>
      <c r="C90" s="959">
        <f t="shared" ref="C90:C98" si="24">D90+E90</f>
        <v>0</v>
      </c>
      <c r="D90" s="959"/>
      <c r="E90" s="959"/>
      <c r="F90" s="959"/>
      <c r="G90" s="959"/>
      <c r="H90" s="959"/>
      <c r="I90" s="959"/>
      <c r="J90" s="959"/>
      <c r="K90" s="959"/>
      <c r="L90" s="959"/>
      <c r="M90" s="959"/>
      <c r="N90" s="959"/>
      <c r="O90" s="988"/>
      <c r="P90" s="960"/>
    </row>
    <row r="91" spans="1:16" ht="33" customHeight="1">
      <c r="A91" s="957">
        <v>2</v>
      </c>
      <c r="B91" s="958" t="s">
        <v>1860</v>
      </c>
      <c r="C91" s="959">
        <f t="shared" si="24"/>
        <v>0</v>
      </c>
      <c r="D91" s="959"/>
      <c r="E91" s="959"/>
      <c r="F91" s="959"/>
      <c r="G91" s="959"/>
      <c r="H91" s="959"/>
      <c r="I91" s="959"/>
      <c r="J91" s="959"/>
      <c r="K91" s="959"/>
      <c r="L91" s="959"/>
      <c r="M91" s="959"/>
      <c r="N91" s="959"/>
      <c r="O91" s="988"/>
      <c r="P91" s="960"/>
    </row>
    <row r="92" spans="1:16" ht="48" customHeight="1">
      <c r="A92" s="957">
        <v>3</v>
      </c>
      <c r="B92" s="958" t="s">
        <v>1861</v>
      </c>
      <c r="C92" s="959">
        <f t="shared" si="24"/>
        <v>0</v>
      </c>
      <c r="D92" s="959"/>
      <c r="E92" s="959"/>
      <c r="F92" s="959"/>
      <c r="G92" s="959"/>
      <c r="H92" s="959"/>
      <c r="I92" s="959"/>
      <c r="J92" s="959"/>
      <c r="K92" s="959"/>
      <c r="L92" s="959"/>
      <c r="M92" s="959"/>
      <c r="N92" s="959"/>
      <c r="O92" s="988"/>
      <c r="P92" s="960"/>
    </row>
    <row r="93" spans="1:16" ht="33" customHeight="1">
      <c r="A93" s="957">
        <v>4</v>
      </c>
      <c r="B93" s="958" t="s">
        <v>1862</v>
      </c>
      <c r="C93" s="959">
        <f t="shared" si="24"/>
        <v>0</v>
      </c>
      <c r="D93" s="959"/>
      <c r="E93" s="959"/>
      <c r="F93" s="959"/>
      <c r="G93" s="959"/>
      <c r="H93" s="959"/>
      <c r="I93" s="959"/>
      <c r="J93" s="959"/>
      <c r="K93" s="959"/>
      <c r="L93" s="959"/>
      <c r="M93" s="959"/>
      <c r="N93" s="959"/>
      <c r="O93" s="988"/>
      <c r="P93" s="960"/>
    </row>
    <row r="94" spans="1:16" ht="33" customHeight="1">
      <c r="A94" s="957">
        <v>5</v>
      </c>
      <c r="B94" s="958" t="s">
        <v>1863</v>
      </c>
      <c r="C94" s="959">
        <f t="shared" si="24"/>
        <v>0</v>
      </c>
      <c r="D94" s="959"/>
      <c r="E94" s="959"/>
      <c r="F94" s="959"/>
      <c r="G94" s="959"/>
      <c r="H94" s="959"/>
      <c r="I94" s="959"/>
      <c r="J94" s="959"/>
      <c r="K94" s="959"/>
      <c r="L94" s="959"/>
      <c r="M94" s="959"/>
      <c r="N94" s="959"/>
      <c r="O94" s="988"/>
      <c r="P94" s="960"/>
    </row>
    <row r="95" spans="1:16" ht="33" customHeight="1">
      <c r="A95" s="957">
        <v>6</v>
      </c>
      <c r="B95" s="958" t="s">
        <v>1864</v>
      </c>
      <c r="C95" s="959">
        <f t="shared" si="24"/>
        <v>0</v>
      </c>
      <c r="D95" s="959"/>
      <c r="E95" s="959"/>
      <c r="F95" s="959"/>
      <c r="G95" s="959"/>
      <c r="H95" s="959"/>
      <c r="I95" s="959"/>
      <c r="J95" s="959"/>
      <c r="K95" s="959"/>
      <c r="L95" s="959"/>
      <c r="M95" s="959"/>
      <c r="N95" s="959"/>
      <c r="O95" s="988"/>
      <c r="P95" s="960"/>
    </row>
    <row r="96" spans="1:16" ht="33" customHeight="1">
      <c r="A96" s="957">
        <v>7</v>
      </c>
      <c r="B96" s="958" t="s">
        <v>1865</v>
      </c>
      <c r="C96" s="959">
        <f t="shared" si="24"/>
        <v>0</v>
      </c>
      <c r="D96" s="959"/>
      <c r="E96" s="959"/>
      <c r="F96" s="959"/>
      <c r="G96" s="959"/>
      <c r="H96" s="959"/>
      <c r="I96" s="959"/>
      <c r="J96" s="959"/>
      <c r="K96" s="959"/>
      <c r="L96" s="959"/>
      <c r="M96" s="959"/>
      <c r="N96" s="959"/>
      <c r="O96" s="988"/>
      <c r="P96" s="960"/>
    </row>
    <row r="97" spans="1:16" ht="33" customHeight="1">
      <c r="A97" s="957">
        <v>8</v>
      </c>
      <c r="B97" s="958" t="s">
        <v>1866</v>
      </c>
      <c r="C97" s="959">
        <f t="shared" si="24"/>
        <v>0</v>
      </c>
      <c r="D97" s="959"/>
      <c r="E97" s="959"/>
      <c r="F97" s="959"/>
      <c r="G97" s="959"/>
      <c r="H97" s="959"/>
      <c r="I97" s="959"/>
      <c r="J97" s="959"/>
      <c r="K97" s="959"/>
      <c r="L97" s="959"/>
      <c r="M97" s="959"/>
      <c r="N97" s="959"/>
      <c r="O97" s="988"/>
      <c r="P97" s="960"/>
    </row>
    <row r="98" spans="1:16" ht="48" customHeight="1">
      <c r="A98" s="957">
        <v>9</v>
      </c>
      <c r="B98" s="958" t="s">
        <v>1867</v>
      </c>
      <c r="C98" s="959">
        <f t="shared" si="24"/>
        <v>0</v>
      </c>
      <c r="D98" s="959"/>
      <c r="E98" s="959"/>
      <c r="F98" s="959"/>
      <c r="G98" s="959"/>
      <c r="H98" s="959"/>
      <c r="I98" s="959"/>
      <c r="J98" s="959"/>
      <c r="K98" s="959"/>
      <c r="L98" s="959"/>
      <c r="M98" s="959"/>
      <c r="N98" s="959"/>
      <c r="O98" s="988"/>
      <c r="P98" s="960"/>
    </row>
    <row r="99" spans="1:16" ht="33" customHeight="1">
      <c r="A99" s="961" t="s">
        <v>46</v>
      </c>
      <c r="B99" s="962" t="s">
        <v>1348</v>
      </c>
      <c r="C99" s="963">
        <f>C100</f>
        <v>0</v>
      </c>
      <c r="D99" s="963">
        <f t="shared" ref="D99:N99" si="25">D100</f>
        <v>0</v>
      </c>
      <c r="E99" s="963">
        <f t="shared" si="25"/>
        <v>0</v>
      </c>
      <c r="F99" s="963">
        <f t="shared" si="25"/>
        <v>0</v>
      </c>
      <c r="G99" s="963">
        <f t="shared" si="25"/>
        <v>0</v>
      </c>
      <c r="H99" s="963">
        <f t="shared" si="25"/>
        <v>0</v>
      </c>
      <c r="I99" s="963">
        <f t="shared" si="25"/>
        <v>0</v>
      </c>
      <c r="J99" s="963">
        <f t="shared" si="25"/>
        <v>0</v>
      </c>
      <c r="K99" s="963">
        <f t="shared" si="25"/>
        <v>0</v>
      </c>
      <c r="L99" s="963">
        <f t="shared" si="25"/>
        <v>0</v>
      </c>
      <c r="M99" s="963">
        <f t="shared" si="25"/>
        <v>0</v>
      </c>
      <c r="N99" s="963">
        <f t="shared" si="25"/>
        <v>0</v>
      </c>
      <c r="O99" s="989"/>
      <c r="P99" s="964"/>
    </row>
    <row r="100" spans="1:16" ht="33" customHeight="1">
      <c r="A100" s="957">
        <v>1</v>
      </c>
      <c r="B100" s="958" t="s">
        <v>1868</v>
      </c>
      <c r="C100" s="959">
        <f>D100+E100</f>
        <v>0</v>
      </c>
      <c r="D100" s="959"/>
      <c r="E100" s="959"/>
      <c r="F100" s="959"/>
      <c r="G100" s="959"/>
      <c r="H100" s="959"/>
      <c r="I100" s="959"/>
      <c r="J100" s="959"/>
      <c r="K100" s="959"/>
      <c r="L100" s="959"/>
      <c r="M100" s="959"/>
      <c r="N100" s="959"/>
      <c r="O100" s="988"/>
      <c r="P100" s="960"/>
    </row>
    <row r="101" spans="1:16" ht="33" customHeight="1">
      <c r="A101" s="961" t="s">
        <v>47</v>
      </c>
      <c r="B101" s="962" t="s">
        <v>1350</v>
      </c>
      <c r="C101" s="959">
        <f>C102+C103</f>
        <v>0</v>
      </c>
      <c r="D101" s="959">
        <f t="shared" ref="D101:N101" si="26">D102+D103</f>
        <v>0</v>
      </c>
      <c r="E101" s="959">
        <f t="shared" si="26"/>
        <v>0</v>
      </c>
      <c r="F101" s="959">
        <f t="shared" si="26"/>
        <v>0</v>
      </c>
      <c r="G101" s="959">
        <f t="shared" si="26"/>
        <v>0</v>
      </c>
      <c r="H101" s="959">
        <f t="shared" si="26"/>
        <v>0</v>
      </c>
      <c r="I101" s="959">
        <f t="shared" si="26"/>
        <v>0</v>
      </c>
      <c r="J101" s="959">
        <f t="shared" si="26"/>
        <v>0</v>
      </c>
      <c r="K101" s="959">
        <f t="shared" si="26"/>
        <v>0</v>
      </c>
      <c r="L101" s="959">
        <f t="shared" si="26"/>
        <v>0</v>
      </c>
      <c r="M101" s="959">
        <f t="shared" si="26"/>
        <v>0</v>
      </c>
      <c r="N101" s="959">
        <f t="shared" si="26"/>
        <v>0</v>
      </c>
      <c r="O101" s="988"/>
      <c r="P101" s="960"/>
    </row>
    <row r="102" spans="1:16" ht="21" customHeight="1">
      <c r="A102" s="957">
        <v>1</v>
      </c>
      <c r="B102" s="958" t="s">
        <v>1869</v>
      </c>
      <c r="C102" s="959">
        <f>D102+E102</f>
        <v>0</v>
      </c>
      <c r="D102" s="959"/>
      <c r="E102" s="959"/>
      <c r="F102" s="959"/>
      <c r="G102" s="959"/>
      <c r="H102" s="959"/>
      <c r="I102" s="959"/>
      <c r="J102" s="959"/>
      <c r="K102" s="959"/>
      <c r="L102" s="959"/>
      <c r="M102" s="959"/>
      <c r="N102" s="959"/>
      <c r="O102" s="988"/>
      <c r="P102" s="960"/>
    </row>
    <row r="103" spans="1:16" ht="33" customHeight="1">
      <c r="A103" s="957">
        <v>2</v>
      </c>
      <c r="B103" s="958" t="s">
        <v>1870</v>
      </c>
      <c r="C103" s="959">
        <f>D103+E103</f>
        <v>0</v>
      </c>
      <c r="D103" s="959"/>
      <c r="E103" s="959"/>
      <c r="F103" s="959"/>
      <c r="G103" s="959"/>
      <c r="H103" s="959"/>
      <c r="I103" s="959"/>
      <c r="J103" s="959"/>
      <c r="K103" s="959"/>
      <c r="L103" s="959"/>
      <c r="M103" s="959"/>
      <c r="N103" s="959"/>
      <c r="O103" s="988"/>
      <c r="P103" s="960"/>
    </row>
    <row r="104" spans="1:16" ht="51" customHeight="1">
      <c r="A104" s="961" t="s">
        <v>50</v>
      </c>
      <c r="B104" s="962" t="s">
        <v>1353</v>
      </c>
      <c r="C104" s="959">
        <f>C105+C106</f>
        <v>0</v>
      </c>
      <c r="D104" s="959">
        <f t="shared" ref="D104:N104" si="27">D105+D106</f>
        <v>0</v>
      </c>
      <c r="E104" s="959">
        <f t="shared" si="27"/>
        <v>0</v>
      </c>
      <c r="F104" s="959">
        <f t="shared" si="27"/>
        <v>0</v>
      </c>
      <c r="G104" s="959">
        <f t="shared" si="27"/>
        <v>0</v>
      </c>
      <c r="H104" s="959">
        <f t="shared" si="27"/>
        <v>0</v>
      </c>
      <c r="I104" s="959">
        <f t="shared" si="27"/>
        <v>0</v>
      </c>
      <c r="J104" s="959">
        <f t="shared" si="27"/>
        <v>0</v>
      </c>
      <c r="K104" s="959">
        <f t="shared" si="27"/>
        <v>0</v>
      </c>
      <c r="L104" s="959">
        <f t="shared" si="27"/>
        <v>0</v>
      </c>
      <c r="M104" s="959">
        <f t="shared" si="27"/>
        <v>0</v>
      </c>
      <c r="N104" s="959">
        <f t="shared" si="27"/>
        <v>0</v>
      </c>
      <c r="O104" s="988"/>
      <c r="P104" s="960"/>
    </row>
    <row r="105" spans="1:16" ht="33" customHeight="1">
      <c r="A105" s="957">
        <v>1</v>
      </c>
      <c r="B105" s="958" t="s">
        <v>1871</v>
      </c>
      <c r="C105" s="959">
        <f>D105+E105</f>
        <v>0</v>
      </c>
      <c r="D105" s="959"/>
      <c r="E105" s="959"/>
      <c r="F105" s="959"/>
      <c r="G105" s="959"/>
      <c r="H105" s="959"/>
      <c r="I105" s="959"/>
      <c r="J105" s="959"/>
      <c r="K105" s="959"/>
      <c r="L105" s="959"/>
      <c r="M105" s="959"/>
      <c r="N105" s="959"/>
      <c r="O105" s="988"/>
      <c r="P105" s="960"/>
    </row>
    <row r="106" spans="1:16" ht="33" customHeight="1">
      <c r="A106" s="957">
        <v>2</v>
      </c>
      <c r="B106" s="958" t="s">
        <v>1872</v>
      </c>
      <c r="C106" s="959">
        <f>D106+E106</f>
        <v>0</v>
      </c>
      <c r="D106" s="959"/>
      <c r="E106" s="959"/>
      <c r="F106" s="959"/>
      <c r="G106" s="959"/>
      <c r="H106" s="959"/>
      <c r="I106" s="959"/>
      <c r="J106" s="959"/>
      <c r="K106" s="959"/>
      <c r="L106" s="959"/>
      <c r="M106" s="959"/>
      <c r="N106" s="959"/>
      <c r="O106" s="988"/>
      <c r="P106" s="960"/>
    </row>
    <row r="107" spans="1:16" ht="48" customHeight="1">
      <c r="A107" s="961" t="s">
        <v>51</v>
      </c>
      <c r="B107" s="962" t="s">
        <v>1356</v>
      </c>
      <c r="C107" s="959">
        <f>SUM(C108:C114)</f>
        <v>0</v>
      </c>
      <c r="D107" s="959">
        <f t="shared" ref="D107:N107" si="28">SUM(D108:D114)</f>
        <v>0</v>
      </c>
      <c r="E107" s="959">
        <f t="shared" si="28"/>
        <v>0</v>
      </c>
      <c r="F107" s="959">
        <f t="shared" si="28"/>
        <v>0</v>
      </c>
      <c r="G107" s="959">
        <f t="shared" si="28"/>
        <v>0</v>
      </c>
      <c r="H107" s="959">
        <f t="shared" si="28"/>
        <v>0</v>
      </c>
      <c r="I107" s="959">
        <f t="shared" si="28"/>
        <v>0</v>
      </c>
      <c r="J107" s="959">
        <f t="shared" si="28"/>
        <v>0</v>
      </c>
      <c r="K107" s="959">
        <f t="shared" si="28"/>
        <v>0</v>
      </c>
      <c r="L107" s="959">
        <f t="shared" si="28"/>
        <v>0</v>
      </c>
      <c r="M107" s="959">
        <f t="shared" si="28"/>
        <v>0</v>
      </c>
      <c r="N107" s="959">
        <f t="shared" si="28"/>
        <v>0</v>
      </c>
      <c r="O107" s="988"/>
      <c r="P107" s="960"/>
    </row>
    <row r="108" spans="1:16" ht="63" customHeight="1">
      <c r="A108" s="957">
        <v>1</v>
      </c>
      <c r="B108" s="958" t="s">
        <v>1873</v>
      </c>
      <c r="C108" s="959">
        <f t="shared" ref="C108:C114" si="29">D108+E108</f>
        <v>0</v>
      </c>
      <c r="D108" s="959"/>
      <c r="E108" s="959"/>
      <c r="F108" s="959"/>
      <c r="G108" s="959"/>
      <c r="H108" s="959"/>
      <c r="I108" s="959"/>
      <c r="J108" s="959"/>
      <c r="K108" s="959"/>
      <c r="L108" s="959"/>
      <c r="M108" s="959"/>
      <c r="N108" s="959"/>
      <c r="O108" s="988"/>
      <c r="P108" s="960"/>
    </row>
    <row r="109" spans="1:16" ht="64.5" customHeight="1">
      <c r="A109" s="957">
        <v>2</v>
      </c>
      <c r="B109" s="958" t="s">
        <v>1874</v>
      </c>
      <c r="C109" s="959">
        <f t="shared" si="29"/>
        <v>0</v>
      </c>
      <c r="D109" s="959"/>
      <c r="E109" s="959"/>
      <c r="F109" s="959"/>
      <c r="G109" s="959"/>
      <c r="H109" s="959"/>
      <c r="I109" s="959"/>
      <c r="J109" s="959"/>
      <c r="K109" s="959"/>
      <c r="L109" s="959"/>
      <c r="M109" s="959"/>
      <c r="N109" s="959"/>
      <c r="O109" s="988"/>
      <c r="P109" s="960"/>
    </row>
    <row r="110" spans="1:16" ht="51" customHeight="1">
      <c r="A110" s="957">
        <v>3</v>
      </c>
      <c r="B110" s="958" t="s">
        <v>1875</v>
      </c>
      <c r="C110" s="959">
        <f t="shared" si="29"/>
        <v>0</v>
      </c>
      <c r="D110" s="959"/>
      <c r="E110" s="959"/>
      <c r="F110" s="959"/>
      <c r="G110" s="959"/>
      <c r="H110" s="959"/>
      <c r="I110" s="959"/>
      <c r="J110" s="959"/>
      <c r="K110" s="959"/>
      <c r="L110" s="959"/>
      <c r="M110" s="959"/>
      <c r="N110" s="959"/>
      <c r="O110" s="988"/>
      <c r="P110" s="960"/>
    </row>
    <row r="111" spans="1:16" ht="51" customHeight="1">
      <c r="A111" s="957">
        <v>4</v>
      </c>
      <c r="B111" s="958" t="s">
        <v>1876</v>
      </c>
      <c r="C111" s="959">
        <f t="shared" si="29"/>
        <v>0</v>
      </c>
      <c r="D111" s="959"/>
      <c r="E111" s="959"/>
      <c r="F111" s="959"/>
      <c r="G111" s="959"/>
      <c r="H111" s="959"/>
      <c r="I111" s="959"/>
      <c r="J111" s="959"/>
      <c r="K111" s="959"/>
      <c r="L111" s="959"/>
      <c r="M111" s="959"/>
      <c r="N111" s="959"/>
      <c r="O111" s="988"/>
      <c r="P111" s="960"/>
    </row>
    <row r="112" spans="1:16" ht="51" customHeight="1">
      <c r="A112" s="957">
        <v>5</v>
      </c>
      <c r="B112" s="958" t="s">
        <v>1877</v>
      </c>
      <c r="C112" s="959">
        <f t="shared" si="29"/>
        <v>0</v>
      </c>
      <c r="D112" s="959"/>
      <c r="E112" s="959"/>
      <c r="F112" s="959"/>
      <c r="G112" s="959"/>
      <c r="H112" s="959"/>
      <c r="I112" s="959"/>
      <c r="J112" s="959"/>
      <c r="K112" s="959"/>
      <c r="L112" s="959"/>
      <c r="M112" s="959"/>
      <c r="N112" s="959"/>
      <c r="O112" s="988"/>
      <c r="P112" s="960"/>
    </row>
    <row r="113" spans="1:16" ht="51" customHeight="1">
      <c r="A113" s="957">
        <v>6</v>
      </c>
      <c r="B113" s="958" t="s">
        <v>1878</v>
      </c>
      <c r="C113" s="959">
        <f t="shared" si="29"/>
        <v>0</v>
      </c>
      <c r="D113" s="959"/>
      <c r="E113" s="959"/>
      <c r="F113" s="959"/>
      <c r="G113" s="959"/>
      <c r="H113" s="959"/>
      <c r="I113" s="959"/>
      <c r="J113" s="959"/>
      <c r="K113" s="959"/>
      <c r="L113" s="959"/>
      <c r="M113" s="959"/>
      <c r="N113" s="959"/>
      <c r="O113" s="988"/>
      <c r="P113" s="960"/>
    </row>
    <row r="114" spans="1:16" ht="51" customHeight="1">
      <c r="A114" s="957">
        <v>7</v>
      </c>
      <c r="B114" s="958" t="s">
        <v>1879</v>
      </c>
      <c r="C114" s="959">
        <f t="shared" si="29"/>
        <v>0</v>
      </c>
      <c r="D114" s="959"/>
      <c r="E114" s="959"/>
      <c r="F114" s="959"/>
      <c r="G114" s="959"/>
      <c r="H114" s="959"/>
      <c r="I114" s="959"/>
      <c r="J114" s="959"/>
      <c r="K114" s="959"/>
      <c r="L114" s="959"/>
      <c r="M114" s="959"/>
      <c r="N114" s="959"/>
      <c r="O114" s="988"/>
      <c r="P114" s="960"/>
    </row>
    <row r="115" spans="1:16" ht="62.25" customHeight="1">
      <c r="A115" s="961" t="s">
        <v>53</v>
      </c>
      <c r="B115" s="962" t="s">
        <v>1364</v>
      </c>
      <c r="C115" s="959">
        <f>SUM(C116:C121)</f>
        <v>0</v>
      </c>
      <c r="D115" s="959">
        <f t="shared" ref="D115:N115" si="30">SUM(D116:D121)</f>
        <v>0</v>
      </c>
      <c r="E115" s="959">
        <f t="shared" si="30"/>
        <v>0</v>
      </c>
      <c r="F115" s="959">
        <f t="shared" si="30"/>
        <v>0</v>
      </c>
      <c r="G115" s="959">
        <f t="shared" si="30"/>
        <v>0</v>
      </c>
      <c r="H115" s="959">
        <f t="shared" si="30"/>
        <v>0</v>
      </c>
      <c r="I115" s="959">
        <f t="shared" si="30"/>
        <v>0</v>
      </c>
      <c r="J115" s="959">
        <f t="shared" si="30"/>
        <v>0</v>
      </c>
      <c r="K115" s="959">
        <f t="shared" si="30"/>
        <v>0</v>
      </c>
      <c r="L115" s="959">
        <f t="shared" si="30"/>
        <v>0</v>
      </c>
      <c r="M115" s="959">
        <f t="shared" si="30"/>
        <v>0</v>
      </c>
      <c r="N115" s="959">
        <f t="shared" si="30"/>
        <v>0</v>
      </c>
      <c r="O115" s="988"/>
      <c r="P115" s="960"/>
    </row>
    <row r="116" spans="1:16" ht="33" customHeight="1">
      <c r="A116" s="957">
        <v>1</v>
      </c>
      <c r="B116" s="958" t="s">
        <v>1880</v>
      </c>
      <c r="C116" s="959">
        <f t="shared" ref="C116:C121" si="31">D116+E116</f>
        <v>0</v>
      </c>
      <c r="D116" s="959"/>
      <c r="E116" s="959"/>
      <c r="F116" s="959"/>
      <c r="G116" s="959"/>
      <c r="H116" s="959"/>
      <c r="I116" s="959"/>
      <c r="J116" s="959"/>
      <c r="K116" s="959"/>
      <c r="L116" s="959"/>
      <c r="M116" s="959"/>
      <c r="N116" s="959"/>
      <c r="O116" s="988"/>
      <c r="P116" s="960"/>
    </row>
    <row r="117" spans="1:16" ht="51.75" customHeight="1">
      <c r="A117" s="957">
        <v>2</v>
      </c>
      <c r="B117" s="958" t="s">
        <v>1881</v>
      </c>
      <c r="C117" s="959">
        <f t="shared" si="31"/>
        <v>0</v>
      </c>
      <c r="D117" s="959"/>
      <c r="E117" s="959"/>
      <c r="F117" s="959"/>
      <c r="G117" s="959"/>
      <c r="H117" s="959"/>
      <c r="I117" s="959"/>
      <c r="J117" s="959"/>
      <c r="K117" s="959"/>
      <c r="L117" s="959"/>
      <c r="M117" s="959"/>
      <c r="N117" s="959"/>
      <c r="O117" s="988"/>
      <c r="P117" s="960"/>
    </row>
    <row r="118" spans="1:16" ht="33" customHeight="1">
      <c r="A118" s="957">
        <v>3</v>
      </c>
      <c r="B118" s="958" t="s">
        <v>1882</v>
      </c>
      <c r="C118" s="959">
        <f t="shared" si="31"/>
        <v>0</v>
      </c>
      <c r="D118" s="959"/>
      <c r="E118" s="959"/>
      <c r="F118" s="959"/>
      <c r="G118" s="959"/>
      <c r="H118" s="959"/>
      <c r="I118" s="959"/>
      <c r="J118" s="959"/>
      <c r="K118" s="959"/>
      <c r="L118" s="959"/>
      <c r="M118" s="959"/>
      <c r="N118" s="959"/>
      <c r="O118" s="988"/>
      <c r="P118" s="960"/>
    </row>
    <row r="119" spans="1:16" ht="33" customHeight="1">
      <c r="A119" s="957">
        <v>4</v>
      </c>
      <c r="B119" s="958" t="s">
        <v>1883</v>
      </c>
      <c r="C119" s="959">
        <f t="shared" si="31"/>
        <v>0</v>
      </c>
      <c r="D119" s="959"/>
      <c r="E119" s="959"/>
      <c r="F119" s="959"/>
      <c r="G119" s="959"/>
      <c r="H119" s="959"/>
      <c r="I119" s="959"/>
      <c r="J119" s="959"/>
      <c r="K119" s="959"/>
      <c r="L119" s="959"/>
      <c r="M119" s="959"/>
      <c r="N119" s="959"/>
      <c r="O119" s="988"/>
      <c r="P119" s="960"/>
    </row>
    <row r="120" spans="1:16" ht="33" customHeight="1">
      <c r="A120" s="957">
        <v>5</v>
      </c>
      <c r="B120" s="958" t="s">
        <v>1884</v>
      </c>
      <c r="C120" s="959">
        <f t="shared" si="31"/>
        <v>0</v>
      </c>
      <c r="D120" s="959"/>
      <c r="E120" s="959"/>
      <c r="F120" s="959"/>
      <c r="G120" s="959"/>
      <c r="H120" s="959"/>
      <c r="I120" s="959"/>
      <c r="J120" s="959"/>
      <c r="K120" s="959"/>
      <c r="L120" s="959"/>
      <c r="M120" s="959"/>
      <c r="N120" s="959"/>
      <c r="O120" s="988"/>
      <c r="P120" s="960"/>
    </row>
    <row r="121" spans="1:16" ht="49.5" customHeight="1">
      <c r="A121" s="957">
        <v>6</v>
      </c>
      <c r="B121" s="958" t="s">
        <v>1885</v>
      </c>
      <c r="C121" s="959">
        <f t="shared" si="31"/>
        <v>0</v>
      </c>
      <c r="D121" s="959"/>
      <c r="E121" s="959"/>
      <c r="F121" s="959"/>
      <c r="G121" s="959"/>
      <c r="H121" s="959"/>
      <c r="I121" s="959"/>
      <c r="J121" s="959"/>
      <c r="K121" s="959"/>
      <c r="L121" s="959"/>
      <c r="M121" s="959"/>
      <c r="N121" s="959"/>
      <c r="O121" s="988"/>
      <c r="P121" s="960"/>
    </row>
    <row r="122" spans="1:16" ht="48" customHeight="1">
      <c r="A122" s="961" t="s">
        <v>55</v>
      </c>
      <c r="B122" s="962" t="s">
        <v>1371</v>
      </c>
      <c r="C122" s="959">
        <f>SUM(C123:C127)</f>
        <v>0</v>
      </c>
      <c r="D122" s="959">
        <f t="shared" ref="D122:N122" si="32">SUM(D123:D127)</f>
        <v>0</v>
      </c>
      <c r="E122" s="959">
        <f t="shared" si="32"/>
        <v>0</v>
      </c>
      <c r="F122" s="959">
        <f t="shared" si="32"/>
        <v>0</v>
      </c>
      <c r="G122" s="959">
        <f t="shared" si="32"/>
        <v>0</v>
      </c>
      <c r="H122" s="959">
        <f t="shared" si="32"/>
        <v>0</v>
      </c>
      <c r="I122" s="959">
        <f t="shared" si="32"/>
        <v>0</v>
      </c>
      <c r="J122" s="959">
        <f t="shared" si="32"/>
        <v>0</v>
      </c>
      <c r="K122" s="959">
        <f t="shared" si="32"/>
        <v>0</v>
      </c>
      <c r="L122" s="959">
        <f t="shared" si="32"/>
        <v>0</v>
      </c>
      <c r="M122" s="959">
        <f t="shared" si="32"/>
        <v>0</v>
      </c>
      <c r="N122" s="959">
        <f t="shared" si="32"/>
        <v>0</v>
      </c>
      <c r="O122" s="988"/>
      <c r="P122" s="960"/>
    </row>
    <row r="123" spans="1:16" ht="33" customHeight="1">
      <c r="A123" s="957">
        <v>1</v>
      </c>
      <c r="B123" s="958" t="s">
        <v>1886</v>
      </c>
      <c r="C123" s="959">
        <f>D123+E123</f>
        <v>0</v>
      </c>
      <c r="D123" s="959"/>
      <c r="E123" s="959"/>
      <c r="F123" s="959"/>
      <c r="G123" s="959"/>
      <c r="H123" s="959"/>
      <c r="I123" s="959"/>
      <c r="J123" s="959"/>
      <c r="K123" s="959"/>
      <c r="L123" s="959"/>
      <c r="M123" s="959"/>
      <c r="N123" s="959"/>
      <c r="O123" s="988"/>
      <c r="P123" s="960"/>
    </row>
    <row r="124" spans="1:16" ht="33" customHeight="1">
      <c r="A124" s="957">
        <v>2</v>
      </c>
      <c r="B124" s="958" t="s">
        <v>1887</v>
      </c>
      <c r="C124" s="959">
        <f>D124+E124</f>
        <v>0</v>
      </c>
      <c r="D124" s="959"/>
      <c r="E124" s="959"/>
      <c r="F124" s="959"/>
      <c r="G124" s="959"/>
      <c r="H124" s="959"/>
      <c r="I124" s="959"/>
      <c r="J124" s="959"/>
      <c r="K124" s="959"/>
      <c r="L124" s="959"/>
      <c r="M124" s="959"/>
      <c r="N124" s="959"/>
      <c r="O124" s="988"/>
      <c r="P124" s="960"/>
    </row>
    <row r="125" spans="1:16" ht="33" customHeight="1">
      <c r="A125" s="957">
        <v>3</v>
      </c>
      <c r="B125" s="958" t="s">
        <v>1888</v>
      </c>
      <c r="C125" s="959">
        <f>D125+E125</f>
        <v>0</v>
      </c>
      <c r="D125" s="959"/>
      <c r="E125" s="959"/>
      <c r="F125" s="959"/>
      <c r="G125" s="959"/>
      <c r="H125" s="959"/>
      <c r="I125" s="959"/>
      <c r="J125" s="959"/>
      <c r="K125" s="959"/>
      <c r="L125" s="959"/>
      <c r="M125" s="959"/>
      <c r="N125" s="959"/>
      <c r="O125" s="988"/>
      <c r="P125" s="960"/>
    </row>
    <row r="126" spans="1:16" ht="33" customHeight="1">
      <c r="A126" s="957">
        <v>4</v>
      </c>
      <c r="B126" s="958" t="s">
        <v>1889</v>
      </c>
      <c r="C126" s="959">
        <f>D126+E126</f>
        <v>0</v>
      </c>
      <c r="D126" s="959"/>
      <c r="E126" s="959"/>
      <c r="F126" s="959"/>
      <c r="G126" s="959"/>
      <c r="H126" s="959"/>
      <c r="I126" s="959"/>
      <c r="J126" s="959"/>
      <c r="K126" s="959"/>
      <c r="L126" s="959"/>
      <c r="M126" s="959"/>
      <c r="N126" s="959"/>
      <c r="O126" s="988"/>
      <c r="P126" s="960"/>
    </row>
    <row r="127" spans="1:16" ht="33" customHeight="1">
      <c r="A127" s="957">
        <v>5</v>
      </c>
      <c r="B127" s="958" t="s">
        <v>1890</v>
      </c>
      <c r="C127" s="959">
        <f>D127+E127</f>
        <v>0</v>
      </c>
      <c r="D127" s="959"/>
      <c r="E127" s="959"/>
      <c r="F127" s="959"/>
      <c r="G127" s="959"/>
      <c r="H127" s="959"/>
      <c r="I127" s="959"/>
      <c r="J127" s="959"/>
      <c r="K127" s="959"/>
      <c r="L127" s="959"/>
      <c r="M127" s="959"/>
      <c r="N127" s="959"/>
      <c r="O127" s="988"/>
      <c r="P127" s="960"/>
    </row>
    <row r="128" spans="1:16" ht="32.25" customHeight="1">
      <c r="A128" s="961" t="s">
        <v>1289</v>
      </c>
      <c r="B128" s="962" t="s">
        <v>1377</v>
      </c>
      <c r="C128" s="959">
        <f>SUM(C129:C130)</f>
        <v>0</v>
      </c>
      <c r="D128" s="959">
        <f t="shared" ref="D128:N128" si="33">SUM(D129:D130)</f>
        <v>0</v>
      </c>
      <c r="E128" s="959">
        <f t="shared" si="33"/>
        <v>0</v>
      </c>
      <c r="F128" s="959">
        <f t="shared" si="33"/>
        <v>0</v>
      </c>
      <c r="G128" s="959">
        <f t="shared" si="33"/>
        <v>0</v>
      </c>
      <c r="H128" s="959">
        <f t="shared" si="33"/>
        <v>0</v>
      </c>
      <c r="I128" s="959">
        <f t="shared" si="33"/>
        <v>0</v>
      </c>
      <c r="J128" s="959">
        <f t="shared" si="33"/>
        <v>0</v>
      </c>
      <c r="K128" s="959">
        <f t="shared" si="33"/>
        <v>0</v>
      </c>
      <c r="L128" s="959">
        <f t="shared" si="33"/>
        <v>0</v>
      </c>
      <c r="M128" s="959">
        <f t="shared" si="33"/>
        <v>0</v>
      </c>
      <c r="N128" s="959">
        <f t="shared" si="33"/>
        <v>0</v>
      </c>
      <c r="O128" s="988"/>
      <c r="P128" s="960"/>
    </row>
    <row r="129" spans="1:16" ht="51" customHeight="1">
      <c r="A129" s="957">
        <v>1</v>
      </c>
      <c r="B129" s="958" t="s">
        <v>1891</v>
      </c>
      <c r="C129" s="959">
        <f>D129+E129</f>
        <v>0</v>
      </c>
      <c r="D129" s="959"/>
      <c r="E129" s="959"/>
      <c r="F129" s="959"/>
      <c r="G129" s="959"/>
      <c r="H129" s="959"/>
      <c r="I129" s="959"/>
      <c r="J129" s="959"/>
      <c r="K129" s="959"/>
      <c r="L129" s="959"/>
      <c r="M129" s="959"/>
      <c r="N129" s="959"/>
      <c r="O129" s="988"/>
      <c r="P129" s="960"/>
    </row>
    <row r="130" spans="1:16" ht="33" customHeight="1">
      <c r="A130" s="957">
        <v>2</v>
      </c>
      <c r="B130" s="958" t="s">
        <v>1892</v>
      </c>
      <c r="C130" s="959">
        <f>D130+E130</f>
        <v>0</v>
      </c>
      <c r="D130" s="959"/>
      <c r="E130" s="959"/>
      <c r="F130" s="959"/>
      <c r="G130" s="959"/>
      <c r="H130" s="959"/>
      <c r="I130" s="959"/>
      <c r="J130" s="959"/>
      <c r="K130" s="959"/>
      <c r="L130" s="959"/>
      <c r="M130" s="959"/>
      <c r="N130" s="959"/>
      <c r="O130" s="988"/>
      <c r="P130" s="960"/>
    </row>
    <row r="131" spans="1:16" ht="60" customHeight="1">
      <c r="A131" s="961" t="s">
        <v>1380</v>
      </c>
      <c r="B131" s="962" t="s">
        <v>1381</v>
      </c>
      <c r="C131" s="959">
        <f>SUM(C132:C136)</f>
        <v>0</v>
      </c>
      <c r="D131" s="959">
        <f t="shared" ref="D131:N131" si="34">SUM(D132:D136)</f>
        <v>0</v>
      </c>
      <c r="E131" s="959">
        <f t="shared" si="34"/>
        <v>0</v>
      </c>
      <c r="F131" s="959">
        <f t="shared" si="34"/>
        <v>0</v>
      </c>
      <c r="G131" s="959">
        <f t="shared" si="34"/>
        <v>0</v>
      </c>
      <c r="H131" s="959">
        <f t="shared" si="34"/>
        <v>0</v>
      </c>
      <c r="I131" s="959">
        <f t="shared" si="34"/>
        <v>0</v>
      </c>
      <c r="J131" s="959">
        <f t="shared" si="34"/>
        <v>0</v>
      </c>
      <c r="K131" s="959">
        <f t="shared" si="34"/>
        <v>0</v>
      </c>
      <c r="L131" s="959">
        <f t="shared" si="34"/>
        <v>0</v>
      </c>
      <c r="M131" s="959">
        <f t="shared" si="34"/>
        <v>0</v>
      </c>
      <c r="N131" s="959">
        <f t="shared" si="34"/>
        <v>0</v>
      </c>
      <c r="O131" s="988"/>
      <c r="P131" s="960"/>
    </row>
    <row r="132" spans="1:16" ht="48.75" customHeight="1">
      <c r="A132" s="957">
        <v>1</v>
      </c>
      <c r="B132" s="958" t="s">
        <v>1893</v>
      </c>
      <c r="C132" s="959">
        <f>D132+E132</f>
        <v>0</v>
      </c>
      <c r="D132" s="959"/>
      <c r="E132" s="959"/>
      <c r="F132" s="959"/>
      <c r="G132" s="959"/>
      <c r="H132" s="959"/>
      <c r="I132" s="959"/>
      <c r="J132" s="959"/>
      <c r="K132" s="959"/>
      <c r="L132" s="959"/>
      <c r="M132" s="959"/>
      <c r="N132" s="959"/>
      <c r="O132" s="988"/>
      <c r="P132" s="960"/>
    </row>
    <row r="133" spans="1:16" ht="48.75" customHeight="1">
      <c r="A133" s="957">
        <v>2</v>
      </c>
      <c r="B133" s="958" t="s">
        <v>1894</v>
      </c>
      <c r="C133" s="959">
        <f>D133+E133</f>
        <v>0</v>
      </c>
      <c r="D133" s="959"/>
      <c r="E133" s="959"/>
      <c r="F133" s="959"/>
      <c r="G133" s="959"/>
      <c r="H133" s="959"/>
      <c r="I133" s="959"/>
      <c r="J133" s="959"/>
      <c r="K133" s="959"/>
      <c r="L133" s="959"/>
      <c r="M133" s="959"/>
      <c r="N133" s="959"/>
      <c r="O133" s="988"/>
      <c r="P133" s="960"/>
    </row>
    <row r="134" spans="1:16" ht="43.5" customHeight="1">
      <c r="A134" s="957">
        <v>3</v>
      </c>
      <c r="B134" s="958" t="s">
        <v>1895</v>
      </c>
      <c r="C134" s="959">
        <f>D134+E134</f>
        <v>0</v>
      </c>
      <c r="D134" s="959"/>
      <c r="E134" s="959"/>
      <c r="F134" s="959"/>
      <c r="G134" s="959"/>
      <c r="H134" s="959"/>
      <c r="I134" s="959"/>
      <c r="J134" s="959"/>
      <c r="K134" s="959"/>
      <c r="L134" s="959"/>
      <c r="M134" s="959"/>
      <c r="N134" s="959"/>
      <c r="O134" s="988"/>
      <c r="P134" s="960"/>
    </row>
    <row r="135" spans="1:16" ht="48" customHeight="1">
      <c r="A135" s="957">
        <v>4</v>
      </c>
      <c r="B135" s="958" t="s">
        <v>1896</v>
      </c>
      <c r="C135" s="959">
        <f>D135+E135</f>
        <v>0</v>
      </c>
      <c r="D135" s="959"/>
      <c r="E135" s="959"/>
      <c r="F135" s="959"/>
      <c r="G135" s="959"/>
      <c r="H135" s="959"/>
      <c r="I135" s="959"/>
      <c r="J135" s="959"/>
      <c r="K135" s="959"/>
      <c r="L135" s="959"/>
      <c r="M135" s="959"/>
      <c r="N135" s="959"/>
      <c r="O135" s="988"/>
      <c r="P135" s="960"/>
    </row>
    <row r="136" spans="1:16" ht="36" customHeight="1">
      <c r="A136" s="957">
        <v>5</v>
      </c>
      <c r="B136" s="958" t="s">
        <v>1897</v>
      </c>
      <c r="C136" s="959">
        <f>D136+E136</f>
        <v>0</v>
      </c>
      <c r="D136" s="959"/>
      <c r="E136" s="959"/>
      <c r="F136" s="959"/>
      <c r="G136" s="959"/>
      <c r="H136" s="959"/>
      <c r="I136" s="959"/>
      <c r="J136" s="959"/>
      <c r="K136" s="959"/>
      <c r="L136" s="959"/>
      <c r="M136" s="959"/>
      <c r="N136" s="959"/>
      <c r="O136" s="988"/>
      <c r="P136" s="960"/>
    </row>
  </sheetData>
  <mergeCells count="26">
    <mergeCell ref="J10:K10"/>
    <mergeCell ref="G11:H11"/>
    <mergeCell ref="J11:J12"/>
    <mergeCell ref="K11:K12"/>
    <mergeCell ref="A3:P3"/>
    <mergeCell ref="P5:P12"/>
    <mergeCell ref="F6:N7"/>
    <mergeCell ref="O6:O12"/>
    <mergeCell ref="C8:C12"/>
    <mergeCell ref="D8:E8"/>
    <mergeCell ref="N1:P1"/>
    <mergeCell ref="F8:F12"/>
    <mergeCell ref="G8:N8"/>
    <mergeCell ref="D9:E9"/>
    <mergeCell ref="G9:K9"/>
    <mergeCell ref="L9:L12"/>
    <mergeCell ref="M9:M12"/>
    <mergeCell ref="N9:N12"/>
    <mergeCell ref="D10:D12"/>
    <mergeCell ref="E10:E12"/>
    <mergeCell ref="G10:I10"/>
    <mergeCell ref="A2:P2"/>
    <mergeCell ref="A5:A12"/>
    <mergeCell ref="B5:B12"/>
    <mergeCell ref="C5:E7"/>
    <mergeCell ref="F5:O5"/>
  </mergeCells>
  <printOptions horizontalCentered="1"/>
  <pageMargins left="0.25" right="0.25" top="0.47244094488188998" bottom="0.39370078740157499" header="0" footer="0"/>
  <pageSetup paperSize="9" scale="48" orientation="landscape" verticalDpi="0" r:id="rId1"/>
  <headerFooter differentFirst="1" alignWithMargins="0">
    <oddHeader>&amp;C&amp;P</oddHeader>
    <oddFooter>&amp;R&amp;P</oddFooter>
  </headerFooter>
  <ignoredErrors>
    <ignoredError sqref="C22:F13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128"/>
  <sheetViews>
    <sheetView topLeftCell="A4" zoomScaleNormal="100" zoomScaleSheetLayoutView="100" workbookViewId="0">
      <selection activeCell="Z11" sqref="Z11"/>
    </sheetView>
  </sheetViews>
  <sheetFormatPr defaultRowHeight="12.75"/>
  <cols>
    <col min="1" max="1" width="4.42578125" style="47" customWidth="1"/>
    <col min="2" max="2" width="28.140625" style="47" customWidth="1"/>
    <col min="3" max="3" width="5.42578125" style="47" hidden="1" customWidth="1"/>
    <col min="4" max="4" width="9.140625" style="47" hidden="1" customWidth="1"/>
    <col min="5" max="5" width="8.7109375" style="47" hidden="1" customWidth="1"/>
    <col min="6" max="6" width="7.85546875" style="114" hidden="1" customWidth="1"/>
    <col min="7" max="8" width="7.85546875" style="47" hidden="1" customWidth="1"/>
    <col min="9" max="9" width="8.85546875" style="47" customWidth="1"/>
    <col min="10" max="10" width="8.7109375" style="47" customWidth="1"/>
    <col min="11" max="12" width="8.85546875" style="47" customWidth="1"/>
    <col min="13" max="13" width="7.5703125" style="47" customWidth="1"/>
    <col min="14" max="16" width="6.140625" style="47" customWidth="1"/>
    <col min="17" max="17" width="7.85546875" style="47" customWidth="1"/>
    <col min="18" max="18" width="5.5703125" style="47" hidden="1" customWidth="1"/>
    <col min="19" max="20" width="9" style="47" hidden="1" customWidth="1"/>
    <col min="21" max="22" width="7.5703125" style="47" hidden="1" customWidth="1"/>
    <col min="23" max="23" width="7.28515625" style="47" hidden="1" customWidth="1"/>
    <col min="24" max="25" width="9" style="510" customWidth="1"/>
    <col min="26" max="26" width="7.7109375" style="510" customWidth="1"/>
    <col min="27" max="27" width="7.140625" style="510" customWidth="1"/>
    <col min="28" max="28" width="8" style="47" customWidth="1"/>
    <col min="29" max="29" width="7.85546875" style="47" customWidth="1"/>
    <col min="30" max="30" width="6.42578125" style="47" customWidth="1"/>
    <col min="31" max="31" width="6.7109375" style="47" customWidth="1"/>
    <col min="32" max="32" width="8" style="47" customWidth="1"/>
    <col min="33" max="34" width="7.42578125" style="778" customWidth="1"/>
    <col min="35" max="35" width="5.85546875" style="778" customWidth="1"/>
    <col min="36" max="36" width="7.5703125" style="510" customWidth="1"/>
    <col min="37" max="37" width="7.42578125" style="510" customWidth="1"/>
    <col min="38" max="38" width="6.42578125" style="510" customWidth="1"/>
    <col min="39" max="39" width="7.7109375" style="510" customWidth="1"/>
    <col min="40" max="40" width="7.42578125" style="510" customWidth="1"/>
    <col min="41" max="41" width="6.42578125" style="510" customWidth="1"/>
    <col min="42" max="42" width="6.7109375" style="510" customWidth="1"/>
    <col min="43" max="43" width="8.42578125" style="510" customWidth="1"/>
    <col min="44" max="45" width="7.7109375" style="778" customWidth="1"/>
    <col min="46" max="47" width="6.5703125" style="778" customWidth="1"/>
    <col min="48" max="48" width="7.28515625" style="778" customWidth="1"/>
    <col min="49" max="49" width="7" style="778" customWidth="1"/>
    <col min="50" max="50" width="6.42578125" style="778" customWidth="1"/>
    <col min="51" max="51" width="5.5703125" style="114" customWidth="1"/>
    <col min="52" max="53" width="7.85546875" style="114" customWidth="1"/>
    <col min="54" max="54" width="7.140625" style="114" customWidth="1"/>
    <col min="55" max="55" width="7.28515625" style="114" customWidth="1"/>
    <col min="56" max="56" width="8.140625" style="114" customWidth="1"/>
    <col min="57" max="57" width="5.85546875" style="47" customWidth="1"/>
    <col min="58" max="58" width="7.42578125" style="541" customWidth="1"/>
    <col min="59" max="59" width="7.42578125" style="544" customWidth="1"/>
    <col min="60" max="60" width="7.42578125" style="47" customWidth="1"/>
    <col min="61" max="16384" width="9.140625" style="47"/>
  </cols>
  <sheetData>
    <row r="1" spans="1:59" ht="21" customHeight="1">
      <c r="A1" s="1056"/>
      <c r="B1" s="1056"/>
      <c r="AB1" s="497"/>
      <c r="AC1" s="497"/>
      <c r="AD1" s="497"/>
      <c r="AE1" s="497"/>
      <c r="AF1" s="497"/>
      <c r="AG1" s="777"/>
      <c r="AH1" s="777"/>
      <c r="AI1" s="777"/>
      <c r="AJ1" s="802"/>
      <c r="AK1" s="802"/>
      <c r="AL1" s="802"/>
      <c r="AM1" s="802"/>
      <c r="AN1" s="802"/>
      <c r="AO1" s="802"/>
      <c r="AP1" s="802"/>
      <c r="AQ1" s="802"/>
      <c r="AR1" s="777"/>
      <c r="AS1" s="777"/>
      <c r="AT1" s="777"/>
      <c r="AU1" s="777"/>
      <c r="AV1" s="777"/>
      <c r="AW1" s="777"/>
      <c r="AX1" s="777"/>
      <c r="AY1" s="497"/>
      <c r="AZ1" s="497"/>
      <c r="BA1" s="497"/>
      <c r="BB1" s="497"/>
      <c r="BC1" s="1040" t="s">
        <v>1394</v>
      </c>
      <c r="BD1" s="1040"/>
      <c r="BE1" s="1040"/>
    </row>
    <row r="2" spans="1:59" ht="21" customHeight="1">
      <c r="A2" s="1042" t="s">
        <v>1499</v>
      </c>
      <c r="B2" s="1042"/>
      <c r="C2" s="1042"/>
      <c r="D2" s="1042"/>
      <c r="E2" s="1042"/>
      <c r="F2" s="1042"/>
      <c r="G2" s="1042"/>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c r="AF2" s="1042"/>
      <c r="AG2" s="1042"/>
      <c r="AH2" s="1042"/>
      <c r="AI2" s="1042"/>
      <c r="AJ2" s="1042"/>
      <c r="AK2" s="1042"/>
      <c r="AL2" s="1042"/>
      <c r="AM2" s="1042"/>
      <c r="AN2" s="1042"/>
      <c r="AO2" s="1042"/>
      <c r="AP2" s="1042"/>
      <c r="AQ2" s="1042"/>
      <c r="AR2" s="1042"/>
      <c r="AS2" s="1042"/>
      <c r="AT2" s="1042"/>
      <c r="AU2" s="1042"/>
      <c r="AV2" s="1042"/>
      <c r="AW2" s="1042"/>
      <c r="AX2" s="1042"/>
      <c r="AY2" s="1042"/>
      <c r="AZ2" s="1042"/>
      <c r="BA2" s="1042"/>
      <c r="BB2" s="1042"/>
      <c r="BC2" s="1042"/>
      <c r="BD2" s="1042"/>
      <c r="BE2" s="1042"/>
    </row>
    <row r="3" spans="1:59" ht="21" hidden="1" customHeight="1">
      <c r="A3" s="1043" t="s">
        <v>34</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c r="AK3" s="1043"/>
      <c r="AL3" s="1043"/>
      <c r="AM3" s="1043"/>
      <c r="AN3" s="1043"/>
      <c r="AO3" s="1043"/>
      <c r="AP3" s="1043"/>
      <c r="AQ3" s="1043"/>
      <c r="AR3" s="1043"/>
      <c r="AS3" s="1043"/>
      <c r="AT3" s="1043"/>
      <c r="AU3" s="1043"/>
      <c r="AV3" s="1043"/>
      <c r="AW3" s="1043"/>
      <c r="AX3" s="1043"/>
      <c r="AY3" s="1043"/>
      <c r="AZ3" s="1043"/>
      <c r="BA3" s="1043"/>
      <c r="BB3" s="1043"/>
      <c r="BC3" s="1043"/>
      <c r="BD3" s="1043"/>
      <c r="BE3" s="1043"/>
    </row>
    <row r="4" spans="1:59" ht="21" customHeight="1">
      <c r="A4" s="46"/>
      <c r="B4" s="18"/>
      <c r="C4" s="18"/>
      <c r="D4" s="18"/>
      <c r="E4" s="18"/>
      <c r="F4" s="663"/>
      <c r="G4" s="18"/>
      <c r="H4" s="18"/>
      <c r="I4" s="18"/>
      <c r="J4" s="18"/>
      <c r="K4" s="18"/>
      <c r="L4" s="18"/>
      <c r="M4" s="18"/>
      <c r="N4" s="18"/>
      <c r="O4" s="18"/>
      <c r="P4" s="18"/>
      <c r="Q4" s="18"/>
      <c r="R4" s="18"/>
      <c r="S4" s="18"/>
      <c r="T4" s="18"/>
      <c r="U4" s="18"/>
      <c r="V4" s="18"/>
      <c r="W4" s="18"/>
      <c r="X4" s="148"/>
      <c r="Y4" s="148"/>
      <c r="Z4" s="148"/>
      <c r="AA4" s="148"/>
      <c r="AB4" s="1044" t="s">
        <v>24</v>
      </c>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4"/>
      <c r="AZ4" s="1044"/>
      <c r="BA4" s="1044"/>
      <c r="BB4" s="1044"/>
      <c r="BC4" s="1044"/>
      <c r="BD4" s="1044"/>
      <c r="BE4" s="1044"/>
    </row>
    <row r="5" spans="1:59">
      <c r="A5" s="48"/>
    </row>
    <row r="6" spans="1:59" ht="27.75" customHeight="1">
      <c r="A6" s="1046" t="s">
        <v>428</v>
      </c>
      <c r="B6" s="1045" t="s">
        <v>431</v>
      </c>
      <c r="C6" s="1045" t="s">
        <v>1423</v>
      </c>
      <c r="D6" s="1045"/>
      <c r="E6" s="1045"/>
      <c r="F6" s="1045"/>
      <c r="G6" s="1045"/>
      <c r="H6" s="1045"/>
      <c r="I6" s="1050" t="s">
        <v>1487</v>
      </c>
      <c r="J6" s="1051"/>
      <c r="K6" s="1051"/>
      <c r="L6" s="1051"/>
      <c r="M6" s="1051"/>
      <c r="N6" s="1051"/>
      <c r="O6" s="1051"/>
      <c r="P6" s="1051"/>
      <c r="Q6" s="1052"/>
      <c r="R6" s="1045" t="s">
        <v>596</v>
      </c>
      <c r="S6" s="1045"/>
      <c r="T6" s="1045"/>
      <c r="U6" s="1045"/>
      <c r="V6" s="1045"/>
      <c r="W6" s="1045"/>
      <c r="X6" s="1050" t="s">
        <v>1411</v>
      </c>
      <c r="Y6" s="1051"/>
      <c r="Z6" s="1051"/>
      <c r="AA6" s="1051"/>
      <c r="AB6" s="1051"/>
      <c r="AC6" s="1051"/>
      <c r="AD6" s="1051"/>
      <c r="AE6" s="1051"/>
      <c r="AF6" s="1051"/>
      <c r="AG6" s="1051"/>
      <c r="AH6" s="1051"/>
      <c r="AI6" s="1051"/>
      <c r="AJ6" s="1051"/>
      <c r="AK6" s="1051"/>
      <c r="AL6" s="1051"/>
      <c r="AM6" s="1051"/>
      <c r="AN6" s="1051"/>
      <c r="AO6" s="1051"/>
      <c r="AP6" s="1051"/>
      <c r="AQ6" s="1051"/>
      <c r="AR6" s="1051"/>
      <c r="AS6" s="1051"/>
      <c r="AT6" s="1051"/>
      <c r="AU6" s="1051"/>
      <c r="AV6" s="1051"/>
      <c r="AW6" s="1051"/>
      <c r="AX6" s="1051"/>
      <c r="AY6" s="1041" t="s">
        <v>439</v>
      </c>
      <c r="AZ6" s="1041"/>
      <c r="BA6" s="1041"/>
      <c r="BB6" s="1041"/>
      <c r="BC6" s="1041"/>
      <c r="BD6" s="1041"/>
      <c r="BE6" s="1045" t="s">
        <v>7</v>
      </c>
      <c r="BF6" s="1053" t="s">
        <v>1401</v>
      </c>
      <c r="BG6" s="1054"/>
    </row>
    <row r="7" spans="1:59" ht="41.25" customHeight="1">
      <c r="A7" s="1046"/>
      <c r="B7" s="1045"/>
      <c r="C7" s="1045" t="s">
        <v>602</v>
      </c>
      <c r="D7" s="1045" t="s">
        <v>9</v>
      </c>
      <c r="E7" s="1045"/>
      <c r="F7" s="1045"/>
      <c r="G7" s="1045"/>
      <c r="H7" s="1045"/>
      <c r="I7" s="1047" t="s">
        <v>1404</v>
      </c>
      <c r="J7" s="1050" t="s">
        <v>12</v>
      </c>
      <c r="K7" s="1051"/>
      <c r="L7" s="1052"/>
      <c r="M7" s="1050" t="s">
        <v>1413</v>
      </c>
      <c r="N7" s="1051"/>
      <c r="O7" s="1051"/>
      <c r="P7" s="1052"/>
      <c r="Q7" s="622" t="s">
        <v>1414</v>
      </c>
      <c r="R7" s="1045" t="s">
        <v>604</v>
      </c>
      <c r="S7" s="1045" t="s">
        <v>9</v>
      </c>
      <c r="T7" s="1045"/>
      <c r="U7" s="1045"/>
      <c r="V7" s="1045"/>
      <c r="W7" s="1045"/>
      <c r="X7" s="1058" t="s">
        <v>1410</v>
      </c>
      <c r="Y7" s="1059"/>
      <c r="Z7" s="1059"/>
      <c r="AA7" s="1060"/>
      <c r="AB7" s="1050" t="s">
        <v>25</v>
      </c>
      <c r="AC7" s="1051"/>
      <c r="AD7" s="1051"/>
      <c r="AE7" s="1051"/>
      <c r="AF7" s="1052"/>
      <c r="AG7" s="1049" t="s">
        <v>1486</v>
      </c>
      <c r="AH7" s="1049"/>
      <c r="AI7" s="1049"/>
      <c r="AJ7" s="1061" t="s">
        <v>1484</v>
      </c>
      <c r="AK7" s="1061"/>
      <c r="AL7" s="1061"/>
      <c r="AM7" s="1058" t="s">
        <v>28</v>
      </c>
      <c r="AN7" s="1059"/>
      <c r="AO7" s="1059"/>
      <c r="AP7" s="1059"/>
      <c r="AQ7" s="1060"/>
      <c r="AR7" s="1049" t="s">
        <v>1485</v>
      </c>
      <c r="AS7" s="1049"/>
      <c r="AT7" s="1049"/>
      <c r="AU7" s="1049"/>
      <c r="AV7" s="1049" t="s">
        <v>617</v>
      </c>
      <c r="AW7" s="1049"/>
      <c r="AX7" s="1049"/>
      <c r="AY7" s="1041" t="s">
        <v>603</v>
      </c>
      <c r="AZ7" s="1041" t="s">
        <v>9</v>
      </c>
      <c r="BA7" s="1041"/>
      <c r="BB7" s="1041"/>
      <c r="BC7" s="1041"/>
      <c r="BD7" s="1041" t="s">
        <v>5</v>
      </c>
      <c r="BE7" s="1045"/>
      <c r="BF7" s="1055"/>
      <c r="BG7" s="1054"/>
    </row>
    <row r="8" spans="1:59" ht="21" customHeight="1">
      <c r="A8" s="1046"/>
      <c r="B8" s="1045"/>
      <c r="C8" s="1045"/>
      <c r="D8" s="1045" t="s">
        <v>10</v>
      </c>
      <c r="E8" s="1045" t="s">
        <v>11</v>
      </c>
      <c r="F8" s="1045"/>
      <c r="G8" s="1045"/>
      <c r="H8" s="1045"/>
      <c r="I8" s="1057"/>
      <c r="J8" s="1047" t="s">
        <v>1405</v>
      </c>
      <c r="K8" s="1047" t="s">
        <v>635</v>
      </c>
      <c r="L8" s="1047" t="s">
        <v>637</v>
      </c>
      <c r="M8" s="1047" t="s">
        <v>1406</v>
      </c>
      <c r="N8" s="1047" t="s">
        <v>1407</v>
      </c>
      <c r="O8" s="1047" t="s">
        <v>1483</v>
      </c>
      <c r="P8" s="1047" t="s">
        <v>1498</v>
      </c>
      <c r="Q8" s="1047" t="s">
        <v>1407</v>
      </c>
      <c r="R8" s="1045"/>
      <c r="S8" s="1045" t="s">
        <v>10</v>
      </c>
      <c r="T8" s="1045" t="s">
        <v>11</v>
      </c>
      <c r="U8" s="1045"/>
      <c r="V8" s="1045"/>
      <c r="W8" s="1045"/>
      <c r="X8" s="1061" t="s">
        <v>616</v>
      </c>
      <c r="Y8" s="1058" t="s">
        <v>11</v>
      </c>
      <c r="Z8" s="1059"/>
      <c r="AA8" s="1060"/>
      <c r="AB8" s="1045" t="s">
        <v>616</v>
      </c>
      <c r="AC8" s="1050" t="s">
        <v>11</v>
      </c>
      <c r="AD8" s="1051"/>
      <c r="AE8" s="1051"/>
      <c r="AF8" s="1052"/>
      <c r="AG8" s="1049" t="s">
        <v>616</v>
      </c>
      <c r="AH8" s="1049" t="s">
        <v>11</v>
      </c>
      <c r="AI8" s="1049"/>
      <c r="AJ8" s="1061" t="s">
        <v>616</v>
      </c>
      <c r="AK8" s="1061" t="s">
        <v>11</v>
      </c>
      <c r="AL8" s="1061"/>
      <c r="AM8" s="1061" t="s">
        <v>616</v>
      </c>
      <c r="AN8" s="1058" t="s">
        <v>11</v>
      </c>
      <c r="AO8" s="1059"/>
      <c r="AP8" s="1059"/>
      <c r="AQ8" s="1060"/>
      <c r="AR8" s="1049" t="s">
        <v>616</v>
      </c>
      <c r="AS8" s="1049" t="s">
        <v>11</v>
      </c>
      <c r="AT8" s="1049"/>
      <c r="AU8" s="1049"/>
      <c r="AV8" s="1049" t="s">
        <v>616</v>
      </c>
      <c r="AW8" s="1049" t="s">
        <v>11</v>
      </c>
      <c r="AX8" s="1049"/>
      <c r="AY8" s="1041"/>
      <c r="AZ8" s="1041" t="s">
        <v>10</v>
      </c>
      <c r="BA8" s="1041" t="s">
        <v>11</v>
      </c>
      <c r="BB8" s="1041"/>
      <c r="BC8" s="1041"/>
      <c r="BD8" s="1041"/>
      <c r="BE8" s="1045"/>
      <c r="BF8" s="1055"/>
      <c r="BG8" s="1054"/>
    </row>
    <row r="9" spans="1:59" ht="56.25" customHeight="1">
      <c r="A9" s="1046"/>
      <c r="B9" s="1045"/>
      <c r="C9" s="1045"/>
      <c r="D9" s="1045"/>
      <c r="E9" s="532" t="s">
        <v>12</v>
      </c>
      <c r="F9" s="654" t="s">
        <v>1413</v>
      </c>
      <c r="G9" s="621" t="s">
        <v>1414</v>
      </c>
      <c r="H9" s="532" t="s">
        <v>14</v>
      </c>
      <c r="I9" s="1048"/>
      <c r="J9" s="1048"/>
      <c r="K9" s="1048"/>
      <c r="L9" s="1048"/>
      <c r="M9" s="1048"/>
      <c r="N9" s="1048"/>
      <c r="O9" s="1048"/>
      <c r="P9" s="1048"/>
      <c r="Q9" s="1048"/>
      <c r="R9" s="1045"/>
      <c r="S9" s="1045"/>
      <c r="T9" s="532" t="s">
        <v>12</v>
      </c>
      <c r="U9" s="621" t="s">
        <v>1413</v>
      </c>
      <c r="V9" s="621" t="s">
        <v>1414</v>
      </c>
      <c r="W9" s="532" t="s">
        <v>14</v>
      </c>
      <c r="X9" s="1061"/>
      <c r="Y9" s="785" t="s">
        <v>1492</v>
      </c>
      <c r="Z9" s="797" t="s">
        <v>1413</v>
      </c>
      <c r="AA9" s="797" t="s">
        <v>1414</v>
      </c>
      <c r="AB9" s="1045"/>
      <c r="AC9" s="799" t="s">
        <v>12</v>
      </c>
      <c r="AD9" s="798" t="s">
        <v>1413</v>
      </c>
      <c r="AE9" s="798" t="s">
        <v>1414</v>
      </c>
      <c r="AF9" s="803" t="s">
        <v>1422</v>
      </c>
      <c r="AG9" s="1049"/>
      <c r="AH9" s="779" t="s">
        <v>12</v>
      </c>
      <c r="AI9" s="779" t="s">
        <v>1413</v>
      </c>
      <c r="AJ9" s="1061"/>
      <c r="AK9" s="785" t="s">
        <v>12</v>
      </c>
      <c r="AL9" s="785" t="s">
        <v>1413</v>
      </c>
      <c r="AM9" s="1061"/>
      <c r="AN9" s="785" t="s">
        <v>12</v>
      </c>
      <c r="AO9" s="797" t="s">
        <v>1413</v>
      </c>
      <c r="AP9" s="797" t="s">
        <v>1414</v>
      </c>
      <c r="AQ9" s="797" t="s">
        <v>1422</v>
      </c>
      <c r="AR9" s="1049"/>
      <c r="AS9" s="779" t="s">
        <v>12</v>
      </c>
      <c r="AT9" s="705" t="s">
        <v>1413</v>
      </c>
      <c r="AU9" s="705" t="s">
        <v>1414</v>
      </c>
      <c r="AV9" s="1049"/>
      <c r="AW9" s="779" t="s">
        <v>12</v>
      </c>
      <c r="AX9" s="705" t="s">
        <v>1413</v>
      </c>
      <c r="AY9" s="1041"/>
      <c r="AZ9" s="1041"/>
      <c r="BA9" s="531" t="s">
        <v>12</v>
      </c>
      <c r="BB9" s="531" t="s">
        <v>13</v>
      </c>
      <c r="BC9" s="531" t="s">
        <v>14</v>
      </c>
      <c r="BD9" s="1041"/>
      <c r="BE9" s="1045"/>
      <c r="BF9" s="1055"/>
      <c r="BG9" s="1054"/>
    </row>
    <row r="10" spans="1:59" s="776" customFormat="1" ht="25.5" customHeight="1">
      <c r="A10" s="773">
        <v>1</v>
      </c>
      <c r="B10" s="773">
        <v>2</v>
      </c>
      <c r="C10" s="773">
        <v>3</v>
      </c>
      <c r="D10" s="773" t="s">
        <v>1493</v>
      </c>
      <c r="E10" s="773">
        <v>5</v>
      </c>
      <c r="F10" s="773">
        <v>6</v>
      </c>
      <c r="G10" s="773">
        <v>7</v>
      </c>
      <c r="H10" s="773">
        <v>8</v>
      </c>
      <c r="I10" s="773">
        <v>3</v>
      </c>
      <c r="J10" s="773">
        <v>4</v>
      </c>
      <c r="K10" s="773">
        <v>5</v>
      </c>
      <c r="L10" s="773">
        <v>6</v>
      </c>
      <c r="M10" s="773">
        <v>7</v>
      </c>
      <c r="N10" s="773">
        <v>8</v>
      </c>
      <c r="O10" s="773">
        <v>9</v>
      </c>
      <c r="P10" s="773">
        <v>10</v>
      </c>
      <c r="Q10" s="773">
        <v>11</v>
      </c>
      <c r="R10" s="773">
        <v>17</v>
      </c>
      <c r="S10" s="773" t="s">
        <v>1494</v>
      </c>
      <c r="T10" s="773">
        <v>19</v>
      </c>
      <c r="U10" s="773">
        <v>20</v>
      </c>
      <c r="V10" s="773">
        <v>21</v>
      </c>
      <c r="W10" s="773">
        <v>22</v>
      </c>
      <c r="X10" s="800">
        <v>12</v>
      </c>
      <c r="Y10" s="800">
        <v>13</v>
      </c>
      <c r="Z10" s="800">
        <v>14</v>
      </c>
      <c r="AA10" s="800">
        <v>15</v>
      </c>
      <c r="AB10" s="773">
        <v>16</v>
      </c>
      <c r="AC10" s="773">
        <v>17</v>
      </c>
      <c r="AD10" s="773">
        <v>18</v>
      </c>
      <c r="AE10" s="773">
        <v>19</v>
      </c>
      <c r="AF10" s="773">
        <v>20</v>
      </c>
      <c r="AG10" s="780" t="s">
        <v>1495</v>
      </c>
      <c r="AH10" s="780">
        <v>33</v>
      </c>
      <c r="AI10" s="780">
        <v>34</v>
      </c>
      <c r="AJ10" s="800">
        <v>21</v>
      </c>
      <c r="AK10" s="800">
        <v>22</v>
      </c>
      <c r="AL10" s="800">
        <v>23</v>
      </c>
      <c r="AM10" s="800">
        <v>24</v>
      </c>
      <c r="AN10" s="800">
        <v>25</v>
      </c>
      <c r="AO10" s="800">
        <v>26</v>
      </c>
      <c r="AP10" s="800">
        <v>27</v>
      </c>
      <c r="AQ10" s="800">
        <v>28</v>
      </c>
      <c r="AR10" s="780" t="s">
        <v>1496</v>
      </c>
      <c r="AS10" s="780">
        <v>44</v>
      </c>
      <c r="AT10" s="780">
        <v>45</v>
      </c>
      <c r="AU10" s="780">
        <v>46</v>
      </c>
      <c r="AV10" s="780" t="s">
        <v>1497</v>
      </c>
      <c r="AW10" s="780">
        <v>48</v>
      </c>
      <c r="AX10" s="780">
        <v>49</v>
      </c>
      <c r="AY10" s="773">
        <v>50</v>
      </c>
      <c r="AZ10" s="773">
        <v>51</v>
      </c>
      <c r="BA10" s="773">
        <v>52</v>
      </c>
      <c r="BB10" s="773">
        <v>53</v>
      </c>
      <c r="BC10" s="773">
        <v>54</v>
      </c>
      <c r="BD10" s="773">
        <v>55</v>
      </c>
      <c r="BE10" s="773">
        <v>29</v>
      </c>
      <c r="BF10" s="774"/>
      <c r="BG10" s="775"/>
    </row>
    <row r="11" spans="1:59" s="50" customFormat="1" ht="18" customHeight="1">
      <c r="A11" s="49"/>
      <c r="B11" s="51" t="s">
        <v>432</v>
      </c>
      <c r="C11" s="52">
        <f t="shared" ref="C11:BD11" si="0">+C12+C25+C39</f>
        <v>888</v>
      </c>
      <c r="D11" s="52" t="e">
        <f t="shared" si="0"/>
        <v>#REF!</v>
      </c>
      <c r="E11" s="52" t="e">
        <f t="shared" si="0"/>
        <v>#REF!</v>
      </c>
      <c r="F11" s="115" t="e">
        <f t="shared" si="0"/>
        <v>#REF!</v>
      </c>
      <c r="G11" s="115" t="e">
        <f t="shared" ref="G11" si="1">+G12+G25+G39</f>
        <v>#REF!</v>
      </c>
      <c r="H11" s="52" t="e">
        <f t="shared" si="0"/>
        <v>#REF!</v>
      </c>
      <c r="I11" s="52">
        <f t="shared" ref="I11" si="2">+I12+I25+I39</f>
        <v>3694148.5</v>
      </c>
      <c r="J11" s="52">
        <f t="shared" si="0"/>
        <v>3591209.5</v>
      </c>
      <c r="K11" s="52">
        <f t="shared" si="0"/>
        <v>3393699.5</v>
      </c>
      <c r="L11" s="52">
        <f t="shared" si="0"/>
        <v>197510</v>
      </c>
      <c r="M11" s="52">
        <f t="shared" ref="M11:O11" si="3">+M12+M25+M39</f>
        <v>99739</v>
      </c>
      <c r="N11" s="52">
        <f t="shared" ref="N11" si="4">+N12+N25+N39</f>
        <v>4738</v>
      </c>
      <c r="O11" s="52">
        <f t="shared" si="3"/>
        <v>6725</v>
      </c>
      <c r="P11" s="52">
        <f t="shared" ref="P11" si="5">+P12+P25+P39</f>
        <v>88276</v>
      </c>
      <c r="Q11" s="52">
        <f t="shared" ref="Q11" si="6">+Q12+Q25+Q39</f>
        <v>3200</v>
      </c>
      <c r="R11" s="52">
        <f t="shared" si="0"/>
        <v>653</v>
      </c>
      <c r="S11" s="52" t="e">
        <f t="shared" si="0"/>
        <v>#N/A</v>
      </c>
      <c r="T11" s="52" t="e">
        <f t="shared" si="0"/>
        <v>#N/A</v>
      </c>
      <c r="U11" s="52" t="e">
        <f t="shared" si="0"/>
        <v>#N/A</v>
      </c>
      <c r="V11" s="52" t="e">
        <f t="shared" ref="V11" si="7">+V12+V25+V39</f>
        <v>#N/A</v>
      </c>
      <c r="W11" s="52" t="e">
        <f t="shared" si="0"/>
        <v>#N/A</v>
      </c>
      <c r="X11" s="507" t="e">
        <f t="shared" si="0"/>
        <v>#N/A</v>
      </c>
      <c r="Y11" s="507" t="e">
        <f t="shared" ref="Y11:AA11" si="8">+Y12+Y25+Y39</f>
        <v>#N/A</v>
      </c>
      <c r="Z11" s="507" t="e">
        <f t="shared" si="8"/>
        <v>#N/A</v>
      </c>
      <c r="AA11" s="507" t="e">
        <f t="shared" si="8"/>
        <v>#N/A</v>
      </c>
      <c r="AB11" s="52" t="e">
        <f t="shared" si="0"/>
        <v>#N/A</v>
      </c>
      <c r="AC11" s="52" t="e">
        <f t="shared" si="0"/>
        <v>#N/A</v>
      </c>
      <c r="AD11" s="52" t="e">
        <f t="shared" si="0"/>
        <v>#N/A</v>
      </c>
      <c r="AE11" s="52" t="e">
        <f t="shared" ref="AE11" si="9">+AE12+AE25+AE39</f>
        <v>#N/A</v>
      </c>
      <c r="AF11" s="52" t="e">
        <f t="shared" si="0"/>
        <v>#REF!</v>
      </c>
      <c r="AG11" s="756" t="e">
        <f t="shared" si="0"/>
        <v>#N/A</v>
      </c>
      <c r="AH11" s="756" t="e">
        <f t="shared" si="0"/>
        <v>#N/A</v>
      </c>
      <c r="AI11" s="756" t="e">
        <f t="shared" si="0"/>
        <v>#N/A</v>
      </c>
      <c r="AJ11" s="507" t="e">
        <f t="shared" si="0"/>
        <v>#N/A</v>
      </c>
      <c r="AK11" s="507" t="e">
        <f t="shared" si="0"/>
        <v>#N/A</v>
      </c>
      <c r="AL11" s="507" t="e">
        <f t="shared" si="0"/>
        <v>#N/A</v>
      </c>
      <c r="AM11" s="507" t="e">
        <f t="shared" si="0"/>
        <v>#N/A</v>
      </c>
      <c r="AN11" s="507" t="e">
        <f t="shared" si="0"/>
        <v>#N/A</v>
      </c>
      <c r="AO11" s="507" t="e">
        <f t="shared" si="0"/>
        <v>#N/A</v>
      </c>
      <c r="AP11" s="507" t="e">
        <f t="shared" ref="AP11" si="10">+AP12+AP25+AP39</f>
        <v>#N/A</v>
      </c>
      <c r="AQ11" s="507" t="e">
        <f t="shared" si="0"/>
        <v>#REF!</v>
      </c>
      <c r="AR11" s="756" t="e">
        <f t="shared" si="0"/>
        <v>#N/A</v>
      </c>
      <c r="AS11" s="756" t="e">
        <f t="shared" si="0"/>
        <v>#N/A</v>
      </c>
      <c r="AT11" s="756" t="e">
        <f t="shared" ref="AT11" si="11">+AT12+AT25+AT39</f>
        <v>#N/A</v>
      </c>
      <c r="AU11" s="756" t="e">
        <f t="shared" si="0"/>
        <v>#N/A</v>
      </c>
      <c r="AV11" s="756" t="e">
        <f t="shared" si="0"/>
        <v>#N/A</v>
      </c>
      <c r="AW11" s="756" t="e">
        <f t="shared" si="0"/>
        <v>#N/A</v>
      </c>
      <c r="AX11" s="756" t="e">
        <f t="shared" ref="AX11" si="12">+AX12+AX25+AX39</f>
        <v>#N/A</v>
      </c>
      <c r="AY11" s="115">
        <f t="shared" si="0"/>
        <v>232</v>
      </c>
      <c r="AZ11" s="115">
        <f t="shared" si="0"/>
        <v>630537.83505154634</v>
      </c>
      <c r="BA11" s="115">
        <f t="shared" si="0"/>
        <v>595876</v>
      </c>
      <c r="BB11" s="115">
        <f t="shared" si="0"/>
        <v>0</v>
      </c>
      <c r="BC11" s="115">
        <f t="shared" si="0"/>
        <v>10820.835051546392</v>
      </c>
      <c r="BD11" s="115" t="e">
        <f t="shared" si="0"/>
        <v>#REF!</v>
      </c>
      <c r="BE11" s="49"/>
      <c r="BF11" s="542" t="s">
        <v>895</v>
      </c>
      <c r="BG11" s="546" t="s">
        <v>895</v>
      </c>
    </row>
    <row r="12" spans="1:59" s="50" customFormat="1" ht="30" customHeight="1">
      <c r="A12" s="54" t="s">
        <v>16</v>
      </c>
      <c r="B12" s="55" t="s">
        <v>433</v>
      </c>
      <c r="C12" s="747">
        <f>C13+C16</f>
        <v>331</v>
      </c>
      <c r="D12" s="747" t="e">
        <f t="shared" ref="D12:BD12" si="13">D13+D16</f>
        <v>#REF!</v>
      </c>
      <c r="E12" s="747" t="e">
        <f t="shared" si="13"/>
        <v>#REF!</v>
      </c>
      <c r="F12" s="748" t="e">
        <f t="shared" si="13"/>
        <v>#REF!</v>
      </c>
      <c r="G12" s="748" t="e">
        <f t="shared" ref="G12" si="14">G13+G16</f>
        <v>#REF!</v>
      </c>
      <c r="H12" s="747" t="e">
        <f t="shared" si="13"/>
        <v>#REF!</v>
      </c>
      <c r="I12" s="56">
        <f t="shared" ref="I12" si="15">I13+I16</f>
        <v>495679</v>
      </c>
      <c r="J12" s="56">
        <f t="shared" si="13"/>
        <v>405203</v>
      </c>
      <c r="K12" s="56">
        <f t="shared" si="13"/>
        <v>323320</v>
      </c>
      <c r="L12" s="56">
        <f t="shared" si="13"/>
        <v>81883</v>
      </c>
      <c r="M12" s="56">
        <f t="shared" ref="M12:O12" si="16">M13+M16</f>
        <v>88276</v>
      </c>
      <c r="N12" s="56">
        <f t="shared" ref="N12" si="17">N13+N16</f>
        <v>0</v>
      </c>
      <c r="O12" s="56">
        <f t="shared" si="16"/>
        <v>0</v>
      </c>
      <c r="P12" s="56">
        <f t="shared" ref="P12" si="18">P13+P16</f>
        <v>88276</v>
      </c>
      <c r="Q12" s="56">
        <f t="shared" ref="Q12" si="19">Q13+Q16</f>
        <v>2200</v>
      </c>
      <c r="R12" s="56">
        <f t="shared" si="13"/>
        <v>242</v>
      </c>
      <c r="S12" s="56" t="e">
        <f t="shared" si="13"/>
        <v>#N/A</v>
      </c>
      <c r="T12" s="56" t="e">
        <f t="shared" si="13"/>
        <v>#N/A</v>
      </c>
      <c r="U12" s="56" t="e">
        <f t="shared" si="13"/>
        <v>#N/A</v>
      </c>
      <c r="V12" s="56" t="e">
        <f t="shared" ref="V12" si="20">V13+V16</f>
        <v>#N/A</v>
      </c>
      <c r="W12" s="56" t="e">
        <f t="shared" si="13"/>
        <v>#N/A</v>
      </c>
      <c r="X12" s="513" t="e">
        <f t="shared" ref="X12:AA12" si="21">X13+X16</f>
        <v>#N/A</v>
      </c>
      <c r="Y12" s="513" t="e">
        <f t="shared" si="21"/>
        <v>#N/A</v>
      </c>
      <c r="Z12" s="513" t="e">
        <f t="shared" si="21"/>
        <v>#N/A</v>
      </c>
      <c r="AA12" s="513" t="e">
        <f t="shared" si="21"/>
        <v>#N/A</v>
      </c>
      <c r="AB12" s="56" t="e">
        <f t="shared" si="13"/>
        <v>#N/A</v>
      </c>
      <c r="AC12" s="56" t="e">
        <f t="shared" ref="AC12:AD12" si="22">AC13+AC16</f>
        <v>#N/A</v>
      </c>
      <c r="AD12" s="56" t="e">
        <f t="shared" si="22"/>
        <v>#N/A</v>
      </c>
      <c r="AE12" s="56" t="e">
        <f t="shared" ref="AE12" si="23">AE13+AE16</f>
        <v>#N/A</v>
      </c>
      <c r="AF12" s="56">
        <f t="shared" ref="AF12" si="24">AF13+AF16</f>
        <v>0</v>
      </c>
      <c r="AG12" s="755" t="e">
        <f t="shared" si="13"/>
        <v>#N/A</v>
      </c>
      <c r="AH12" s="755" t="e">
        <f t="shared" ref="AH12:AI12" si="25">AH13+AH16</f>
        <v>#N/A</v>
      </c>
      <c r="AI12" s="755" t="e">
        <f t="shared" si="25"/>
        <v>#N/A</v>
      </c>
      <c r="AJ12" s="513" t="e">
        <f t="shared" si="13"/>
        <v>#N/A</v>
      </c>
      <c r="AK12" s="513" t="e">
        <f t="shared" ref="AK12:AV12" si="26">AK13+AK16</f>
        <v>#N/A</v>
      </c>
      <c r="AL12" s="513" t="e">
        <f t="shared" si="26"/>
        <v>#N/A</v>
      </c>
      <c r="AM12" s="513" t="e">
        <f t="shared" si="26"/>
        <v>#N/A</v>
      </c>
      <c r="AN12" s="513" t="e">
        <f t="shared" si="26"/>
        <v>#N/A</v>
      </c>
      <c r="AO12" s="513" t="e">
        <f t="shared" si="26"/>
        <v>#N/A</v>
      </c>
      <c r="AP12" s="513" t="e">
        <f t="shared" ref="AP12" si="27">AP13+AP16</f>
        <v>#N/A</v>
      </c>
      <c r="AQ12" s="513" t="e">
        <f t="shared" ref="AQ12" si="28">AQ13+AQ16</f>
        <v>#REF!</v>
      </c>
      <c r="AR12" s="755" t="e">
        <f t="shared" si="26"/>
        <v>#N/A</v>
      </c>
      <c r="AS12" s="755" t="e">
        <f t="shared" si="26"/>
        <v>#N/A</v>
      </c>
      <c r="AT12" s="755" t="e">
        <f t="shared" ref="AT12" si="29">AT13+AT16</f>
        <v>#N/A</v>
      </c>
      <c r="AU12" s="755" t="e">
        <f t="shared" si="26"/>
        <v>#N/A</v>
      </c>
      <c r="AV12" s="755" t="e">
        <f t="shared" si="26"/>
        <v>#N/A</v>
      </c>
      <c r="AW12" s="755" t="e">
        <f t="shared" ref="AW12" si="30">AW13+AW16</f>
        <v>#N/A</v>
      </c>
      <c r="AX12" s="755" t="e">
        <f t="shared" ref="AX12" si="31">AX13+AX16</f>
        <v>#N/A</v>
      </c>
      <c r="AY12" s="116">
        <f t="shared" si="13"/>
        <v>88</v>
      </c>
      <c r="AZ12" s="116">
        <f t="shared" si="13"/>
        <v>93097</v>
      </c>
      <c r="BA12" s="116">
        <f t="shared" si="13"/>
        <v>73714</v>
      </c>
      <c r="BB12" s="116">
        <f t="shared" si="13"/>
        <v>0</v>
      </c>
      <c r="BC12" s="116">
        <f t="shared" si="13"/>
        <v>2333</v>
      </c>
      <c r="BD12" s="116">
        <f t="shared" si="13"/>
        <v>91947</v>
      </c>
      <c r="BE12" s="54"/>
      <c r="BF12" s="542" t="s">
        <v>892</v>
      </c>
      <c r="BG12" s="546" t="s">
        <v>895</v>
      </c>
    </row>
    <row r="13" spans="1:59" s="50" customFormat="1" ht="18" customHeight="1">
      <c r="A13" s="54" t="s">
        <v>37</v>
      </c>
      <c r="B13" s="58" t="s">
        <v>248</v>
      </c>
      <c r="C13" s="747">
        <f t="shared" ref="C13:J13" si="32">+C14</f>
        <v>1</v>
      </c>
      <c r="D13" s="747">
        <f t="shared" si="32"/>
        <v>79000</v>
      </c>
      <c r="E13" s="747">
        <f t="shared" si="32"/>
        <v>61183</v>
      </c>
      <c r="F13" s="748">
        <f t="shared" si="32"/>
        <v>17817</v>
      </c>
      <c r="G13" s="748">
        <f t="shared" si="32"/>
        <v>0</v>
      </c>
      <c r="H13" s="747">
        <f t="shared" si="32"/>
        <v>0</v>
      </c>
      <c r="I13" s="56">
        <f t="shared" si="32"/>
        <v>61183</v>
      </c>
      <c r="J13" s="56">
        <f t="shared" si="32"/>
        <v>61183</v>
      </c>
      <c r="K13" s="56">
        <f>+K14</f>
        <v>0</v>
      </c>
      <c r="L13" s="56">
        <f>+L14</f>
        <v>61183</v>
      </c>
      <c r="M13" s="56">
        <f t="shared" ref="M13:Q13" si="33">+M14</f>
        <v>0</v>
      </c>
      <c r="N13" s="56">
        <f t="shared" si="33"/>
        <v>0</v>
      </c>
      <c r="O13" s="56">
        <f t="shared" si="33"/>
        <v>0</v>
      </c>
      <c r="P13" s="56">
        <f t="shared" si="33"/>
        <v>0</v>
      </c>
      <c r="Q13" s="56">
        <f t="shared" si="33"/>
        <v>0</v>
      </c>
      <c r="R13" s="56">
        <f t="shared" ref="R13:BD13" si="34">+R14</f>
        <v>0</v>
      </c>
      <c r="S13" s="56">
        <f t="shared" si="34"/>
        <v>0</v>
      </c>
      <c r="T13" s="56">
        <f t="shared" si="34"/>
        <v>0</v>
      </c>
      <c r="U13" s="56">
        <f t="shared" si="34"/>
        <v>0</v>
      </c>
      <c r="V13" s="56">
        <f t="shared" si="34"/>
        <v>0</v>
      </c>
      <c r="W13" s="56">
        <f t="shared" si="34"/>
        <v>0</v>
      </c>
      <c r="X13" s="513">
        <f t="shared" si="34"/>
        <v>0</v>
      </c>
      <c r="Y13" s="513">
        <f t="shared" si="34"/>
        <v>0</v>
      </c>
      <c r="Z13" s="513">
        <f t="shared" si="34"/>
        <v>0</v>
      </c>
      <c r="AA13" s="513">
        <f t="shared" si="34"/>
        <v>0</v>
      </c>
      <c r="AB13" s="56">
        <f t="shared" si="34"/>
        <v>0</v>
      </c>
      <c r="AC13" s="56">
        <f t="shared" ref="AC13" si="35">+AC14</f>
        <v>0</v>
      </c>
      <c r="AD13" s="56">
        <f t="shared" ref="AD13:AF13" si="36">+AD14</f>
        <v>0</v>
      </c>
      <c r="AE13" s="56">
        <f t="shared" si="36"/>
        <v>0</v>
      </c>
      <c r="AF13" s="56">
        <f t="shared" si="36"/>
        <v>0</v>
      </c>
      <c r="AG13" s="755">
        <f t="shared" si="34"/>
        <v>0</v>
      </c>
      <c r="AH13" s="755">
        <f t="shared" ref="AH13" si="37">+AH14</f>
        <v>0</v>
      </c>
      <c r="AI13" s="755">
        <f t="shared" ref="AI13" si="38">+AI14</f>
        <v>0</v>
      </c>
      <c r="AJ13" s="513">
        <f t="shared" si="34"/>
        <v>0</v>
      </c>
      <c r="AK13" s="513">
        <f t="shared" ref="AK13" si="39">+AK14</f>
        <v>0</v>
      </c>
      <c r="AL13" s="513">
        <f t="shared" ref="AL13" si="40">+AL14</f>
        <v>0</v>
      </c>
      <c r="AM13" s="513">
        <f t="shared" ref="AM13" si="41">+AM14</f>
        <v>0</v>
      </c>
      <c r="AN13" s="513">
        <f t="shared" ref="AN13" si="42">+AN14</f>
        <v>0</v>
      </c>
      <c r="AO13" s="513">
        <f t="shared" ref="AO13:AQ13" si="43">+AO14</f>
        <v>0</v>
      </c>
      <c r="AP13" s="513">
        <f t="shared" si="43"/>
        <v>0</v>
      </c>
      <c r="AQ13" s="513">
        <f t="shared" si="43"/>
        <v>0</v>
      </c>
      <c r="AR13" s="755">
        <f t="shared" ref="AR13" si="44">+AR14</f>
        <v>0</v>
      </c>
      <c r="AS13" s="755">
        <f t="shared" ref="AS13:AT13" si="45">+AS14</f>
        <v>0</v>
      </c>
      <c r="AT13" s="755">
        <f t="shared" si="45"/>
        <v>0</v>
      </c>
      <c r="AU13" s="755">
        <f t="shared" ref="AU13" si="46">+AU14</f>
        <v>0</v>
      </c>
      <c r="AV13" s="755">
        <f t="shared" ref="AV13" si="47">+AV14</f>
        <v>0</v>
      </c>
      <c r="AW13" s="755">
        <f t="shared" ref="AW13:AX13" si="48">+AW14</f>
        <v>0</v>
      </c>
      <c r="AX13" s="755">
        <f t="shared" si="48"/>
        <v>0</v>
      </c>
      <c r="AY13" s="117">
        <f t="shared" si="34"/>
        <v>0</v>
      </c>
      <c r="AZ13" s="117">
        <f t="shared" si="34"/>
        <v>0</v>
      </c>
      <c r="BA13" s="117">
        <f t="shared" si="34"/>
        <v>0</v>
      </c>
      <c r="BB13" s="117">
        <f t="shared" si="34"/>
        <v>0</v>
      </c>
      <c r="BC13" s="117">
        <f t="shared" si="34"/>
        <v>0</v>
      </c>
      <c r="BD13" s="117">
        <f t="shared" si="34"/>
        <v>0</v>
      </c>
      <c r="BE13" s="54"/>
      <c r="BF13" s="542" t="s">
        <v>892</v>
      </c>
      <c r="BG13" s="545"/>
    </row>
    <row r="14" spans="1:59" s="71" customFormat="1" ht="43.5" customHeight="1">
      <c r="A14" s="113"/>
      <c r="B14" s="73" t="s">
        <v>388</v>
      </c>
      <c r="C14" s="749">
        <f>SUBTOTAL(9,C15)</f>
        <v>1</v>
      </c>
      <c r="D14" s="749">
        <f t="shared" ref="D14:BD14" si="49">SUBTOTAL(9,D15)</f>
        <v>79000</v>
      </c>
      <c r="E14" s="749">
        <f t="shared" si="49"/>
        <v>61183</v>
      </c>
      <c r="F14" s="750">
        <f t="shared" si="49"/>
        <v>17817</v>
      </c>
      <c r="G14" s="750">
        <f t="shared" si="49"/>
        <v>0</v>
      </c>
      <c r="H14" s="749">
        <f t="shared" si="49"/>
        <v>0</v>
      </c>
      <c r="I14" s="74">
        <f t="shared" si="49"/>
        <v>61183</v>
      </c>
      <c r="J14" s="74">
        <f t="shared" si="49"/>
        <v>61183</v>
      </c>
      <c r="K14" s="74">
        <f t="shared" si="49"/>
        <v>0</v>
      </c>
      <c r="L14" s="74">
        <f t="shared" si="49"/>
        <v>61183</v>
      </c>
      <c r="M14" s="74">
        <f t="shared" si="49"/>
        <v>0</v>
      </c>
      <c r="N14" s="74">
        <f t="shared" si="49"/>
        <v>0</v>
      </c>
      <c r="O14" s="74">
        <f t="shared" si="49"/>
        <v>0</v>
      </c>
      <c r="P14" s="74">
        <f t="shared" si="49"/>
        <v>0</v>
      </c>
      <c r="Q14" s="74">
        <f t="shared" si="49"/>
        <v>0</v>
      </c>
      <c r="R14" s="74">
        <f t="shared" si="49"/>
        <v>0</v>
      </c>
      <c r="S14" s="74">
        <f t="shared" si="49"/>
        <v>0</v>
      </c>
      <c r="T14" s="74">
        <f t="shared" si="49"/>
        <v>0</v>
      </c>
      <c r="U14" s="74">
        <f t="shared" si="49"/>
        <v>0</v>
      </c>
      <c r="V14" s="74">
        <f t="shared" si="49"/>
        <v>0</v>
      </c>
      <c r="W14" s="74">
        <f t="shared" si="49"/>
        <v>0</v>
      </c>
      <c r="X14" s="790">
        <f t="shared" si="49"/>
        <v>0</v>
      </c>
      <c r="Y14" s="790">
        <f t="shared" si="49"/>
        <v>0</v>
      </c>
      <c r="Z14" s="790">
        <f t="shared" si="49"/>
        <v>0</v>
      </c>
      <c r="AA14" s="790">
        <f t="shared" si="49"/>
        <v>0</v>
      </c>
      <c r="AB14" s="74">
        <f t="shared" si="49"/>
        <v>0</v>
      </c>
      <c r="AC14" s="74">
        <f t="shared" si="49"/>
        <v>0</v>
      </c>
      <c r="AD14" s="74">
        <f t="shared" si="49"/>
        <v>0</v>
      </c>
      <c r="AE14" s="74">
        <f t="shared" si="49"/>
        <v>0</v>
      </c>
      <c r="AF14" s="74">
        <f t="shared" si="49"/>
        <v>0</v>
      </c>
      <c r="AG14" s="757">
        <f t="shared" si="49"/>
        <v>0</v>
      </c>
      <c r="AH14" s="757">
        <f t="shared" si="49"/>
        <v>0</v>
      </c>
      <c r="AI14" s="757">
        <f t="shared" si="49"/>
        <v>0</v>
      </c>
      <c r="AJ14" s="790">
        <f t="shared" si="49"/>
        <v>0</v>
      </c>
      <c r="AK14" s="790">
        <f t="shared" si="49"/>
        <v>0</v>
      </c>
      <c r="AL14" s="790">
        <f t="shared" si="49"/>
        <v>0</v>
      </c>
      <c r="AM14" s="790">
        <f t="shared" si="49"/>
        <v>0</v>
      </c>
      <c r="AN14" s="790">
        <f t="shared" si="49"/>
        <v>0</v>
      </c>
      <c r="AO14" s="790">
        <f t="shared" si="49"/>
        <v>0</v>
      </c>
      <c r="AP14" s="790">
        <f t="shared" si="49"/>
        <v>0</v>
      </c>
      <c r="AQ14" s="790">
        <f t="shared" si="49"/>
        <v>0</v>
      </c>
      <c r="AR14" s="757">
        <f t="shared" si="49"/>
        <v>0</v>
      </c>
      <c r="AS14" s="757">
        <f t="shared" si="49"/>
        <v>0</v>
      </c>
      <c r="AT14" s="757">
        <f t="shared" si="49"/>
        <v>0</v>
      </c>
      <c r="AU14" s="757">
        <f t="shared" si="49"/>
        <v>0</v>
      </c>
      <c r="AV14" s="757">
        <f t="shared" si="49"/>
        <v>0</v>
      </c>
      <c r="AW14" s="757">
        <f t="shared" si="49"/>
        <v>0</v>
      </c>
      <c r="AX14" s="757">
        <f t="shared" si="49"/>
        <v>0</v>
      </c>
      <c r="AY14" s="74">
        <f t="shared" si="49"/>
        <v>0</v>
      </c>
      <c r="AZ14" s="74">
        <f t="shared" si="49"/>
        <v>0</v>
      </c>
      <c r="BA14" s="74">
        <f t="shared" si="49"/>
        <v>0</v>
      </c>
      <c r="BB14" s="74">
        <f t="shared" si="49"/>
        <v>0</v>
      </c>
      <c r="BC14" s="74">
        <f t="shared" si="49"/>
        <v>0</v>
      </c>
      <c r="BD14" s="74">
        <f t="shared" si="49"/>
        <v>0</v>
      </c>
      <c r="BE14" s="113"/>
      <c r="BF14" s="542" t="s">
        <v>892</v>
      </c>
      <c r="BG14" s="545"/>
    </row>
    <row r="15" spans="1:59" s="50" customFormat="1" ht="30" customHeight="1">
      <c r="A15" s="112">
        <v>1</v>
      </c>
      <c r="B15" s="77" t="s">
        <v>634</v>
      </c>
      <c r="C15" s="751">
        <v>1</v>
      </c>
      <c r="D15" s="751">
        <f>SUM(E15:H15)</f>
        <v>79000</v>
      </c>
      <c r="E15" s="751">
        <v>61183</v>
      </c>
      <c r="F15" s="752">
        <v>17817</v>
      </c>
      <c r="G15" s="751"/>
      <c r="H15" s="751"/>
      <c r="I15" s="78">
        <f>+J15+M15</f>
        <v>61183</v>
      </c>
      <c r="J15" s="78">
        <f>SUM(K15:L15)</f>
        <v>61183</v>
      </c>
      <c r="K15" s="78"/>
      <c r="L15" s="78">
        <v>61183</v>
      </c>
      <c r="M15" s="78">
        <f>SUM(N15:O15)</f>
        <v>0</v>
      </c>
      <c r="N15" s="78"/>
      <c r="O15" s="78"/>
      <c r="P15" s="78"/>
      <c r="Q15" s="78"/>
      <c r="R15" s="78"/>
      <c r="S15" s="78"/>
      <c r="T15" s="78"/>
      <c r="U15" s="78"/>
      <c r="V15" s="78"/>
      <c r="W15" s="78"/>
      <c r="X15" s="518"/>
      <c r="Y15" s="518"/>
      <c r="Z15" s="518"/>
      <c r="AA15" s="518"/>
      <c r="AB15" s="78"/>
      <c r="AC15" s="78"/>
      <c r="AD15" s="78"/>
      <c r="AE15" s="78"/>
      <c r="AF15" s="78"/>
      <c r="AG15" s="758"/>
      <c r="AH15" s="758"/>
      <c r="AI15" s="758"/>
      <c r="AJ15" s="518"/>
      <c r="AK15" s="518"/>
      <c r="AL15" s="518"/>
      <c r="AM15" s="518"/>
      <c r="AN15" s="518"/>
      <c r="AO15" s="518"/>
      <c r="AP15" s="518"/>
      <c r="AQ15" s="518"/>
      <c r="AR15" s="758"/>
      <c r="AS15" s="758"/>
      <c r="AT15" s="758"/>
      <c r="AU15" s="758"/>
      <c r="AV15" s="758"/>
      <c r="AW15" s="758"/>
      <c r="AX15" s="758"/>
      <c r="AY15" s="118"/>
      <c r="AZ15" s="118"/>
      <c r="BA15" s="118"/>
      <c r="BB15" s="118"/>
      <c r="BC15" s="118"/>
      <c r="BD15" s="118"/>
      <c r="BE15" s="112" t="s">
        <v>639</v>
      </c>
      <c r="BF15" s="542" t="s">
        <v>892</v>
      </c>
      <c r="BG15" s="545" t="s">
        <v>903</v>
      </c>
    </row>
    <row r="16" spans="1:59" s="50" customFormat="1" ht="18" customHeight="1">
      <c r="A16" s="57" t="s">
        <v>41</v>
      </c>
      <c r="B16" s="58" t="s">
        <v>257</v>
      </c>
      <c r="C16" s="747">
        <f>SUBTOTAL(9,C17:C24)</f>
        <v>330</v>
      </c>
      <c r="D16" s="747" t="e">
        <f t="shared" ref="D16:BD16" si="50">SUBTOTAL(9,D17:D24)</f>
        <v>#REF!</v>
      </c>
      <c r="E16" s="747" t="e">
        <f t="shared" si="50"/>
        <v>#REF!</v>
      </c>
      <c r="F16" s="748" t="e">
        <f t="shared" si="50"/>
        <v>#REF!</v>
      </c>
      <c r="G16" s="748" t="e">
        <f t="shared" si="50"/>
        <v>#REF!</v>
      </c>
      <c r="H16" s="747" t="e">
        <f t="shared" si="50"/>
        <v>#REF!</v>
      </c>
      <c r="I16" s="56">
        <f t="shared" si="50"/>
        <v>434496</v>
      </c>
      <c r="J16" s="56">
        <f t="shared" si="50"/>
        <v>344020</v>
      </c>
      <c r="K16" s="56">
        <f t="shared" si="50"/>
        <v>323320</v>
      </c>
      <c r="L16" s="56">
        <f t="shared" si="50"/>
        <v>20700</v>
      </c>
      <c r="M16" s="56">
        <f t="shared" si="50"/>
        <v>88276</v>
      </c>
      <c r="N16" s="56">
        <f t="shared" si="50"/>
        <v>0</v>
      </c>
      <c r="O16" s="56">
        <f t="shared" si="50"/>
        <v>0</v>
      </c>
      <c r="P16" s="56">
        <f t="shared" si="50"/>
        <v>88276</v>
      </c>
      <c r="Q16" s="56">
        <f t="shared" si="50"/>
        <v>2200</v>
      </c>
      <c r="R16" s="56">
        <f t="shared" si="50"/>
        <v>242</v>
      </c>
      <c r="S16" s="56" t="e">
        <f t="shared" si="50"/>
        <v>#N/A</v>
      </c>
      <c r="T16" s="56" t="e">
        <f t="shared" si="50"/>
        <v>#N/A</v>
      </c>
      <c r="U16" s="56" t="e">
        <f t="shared" si="50"/>
        <v>#N/A</v>
      </c>
      <c r="V16" s="56" t="e">
        <f t="shared" si="50"/>
        <v>#N/A</v>
      </c>
      <c r="W16" s="56" t="e">
        <f t="shared" si="50"/>
        <v>#N/A</v>
      </c>
      <c r="X16" s="513" t="e">
        <f t="shared" si="50"/>
        <v>#N/A</v>
      </c>
      <c r="Y16" s="513" t="e">
        <f t="shared" ref="Y16:AA16" si="51">SUBTOTAL(9,Y17:Y24)</f>
        <v>#N/A</v>
      </c>
      <c r="Z16" s="513" t="e">
        <f t="shared" si="51"/>
        <v>#N/A</v>
      </c>
      <c r="AA16" s="513" t="e">
        <f t="shared" si="51"/>
        <v>#N/A</v>
      </c>
      <c r="AB16" s="513" t="e">
        <f t="shared" si="50"/>
        <v>#N/A</v>
      </c>
      <c r="AC16" s="513" t="e">
        <f t="shared" si="50"/>
        <v>#N/A</v>
      </c>
      <c r="AD16" s="513" t="e">
        <f t="shared" si="50"/>
        <v>#N/A</v>
      </c>
      <c r="AE16" s="513" t="e">
        <f t="shared" si="50"/>
        <v>#N/A</v>
      </c>
      <c r="AF16" s="513">
        <f t="shared" si="50"/>
        <v>0</v>
      </c>
      <c r="AG16" s="755" t="e">
        <f t="shared" si="50"/>
        <v>#N/A</v>
      </c>
      <c r="AH16" s="755" t="e">
        <f t="shared" si="50"/>
        <v>#N/A</v>
      </c>
      <c r="AI16" s="755" t="e">
        <f t="shared" si="50"/>
        <v>#N/A</v>
      </c>
      <c r="AJ16" s="513" t="e">
        <f t="shared" si="50"/>
        <v>#N/A</v>
      </c>
      <c r="AK16" s="513" t="e">
        <f t="shared" si="50"/>
        <v>#N/A</v>
      </c>
      <c r="AL16" s="513" t="e">
        <f t="shared" si="50"/>
        <v>#N/A</v>
      </c>
      <c r="AM16" s="513" t="e">
        <f t="shared" si="50"/>
        <v>#N/A</v>
      </c>
      <c r="AN16" s="513" t="e">
        <f t="shared" si="50"/>
        <v>#N/A</v>
      </c>
      <c r="AO16" s="513" t="e">
        <f t="shared" si="50"/>
        <v>#N/A</v>
      </c>
      <c r="AP16" s="513" t="e">
        <f t="shared" si="50"/>
        <v>#N/A</v>
      </c>
      <c r="AQ16" s="513" t="e">
        <f t="shared" si="50"/>
        <v>#REF!</v>
      </c>
      <c r="AR16" s="755" t="e">
        <f t="shared" si="50"/>
        <v>#N/A</v>
      </c>
      <c r="AS16" s="755" t="e">
        <f t="shared" si="50"/>
        <v>#N/A</v>
      </c>
      <c r="AT16" s="755" t="e">
        <f t="shared" ref="AT16" si="52">SUBTOTAL(9,AT17:AT24)</f>
        <v>#N/A</v>
      </c>
      <c r="AU16" s="755" t="e">
        <f t="shared" si="50"/>
        <v>#N/A</v>
      </c>
      <c r="AV16" s="755" t="e">
        <f t="shared" si="50"/>
        <v>#N/A</v>
      </c>
      <c r="AW16" s="755" t="e">
        <f t="shared" si="50"/>
        <v>#N/A</v>
      </c>
      <c r="AX16" s="755" t="e">
        <f t="shared" ref="AX16" si="53">SUBTOTAL(9,AX17:AX24)</f>
        <v>#N/A</v>
      </c>
      <c r="AY16" s="56">
        <f t="shared" si="50"/>
        <v>88</v>
      </c>
      <c r="AZ16" s="56">
        <f t="shared" si="50"/>
        <v>93097</v>
      </c>
      <c r="BA16" s="56">
        <f t="shared" si="50"/>
        <v>73714</v>
      </c>
      <c r="BB16" s="56">
        <f t="shared" si="50"/>
        <v>0</v>
      </c>
      <c r="BC16" s="56">
        <f t="shared" si="50"/>
        <v>2333</v>
      </c>
      <c r="BD16" s="56">
        <f t="shared" si="50"/>
        <v>91947</v>
      </c>
      <c r="BE16" s="59"/>
      <c r="BF16" s="542" t="s">
        <v>892</v>
      </c>
      <c r="BG16" s="545"/>
    </row>
    <row r="17" spans="1:60" s="50" customFormat="1" ht="18" customHeight="1">
      <c r="A17" s="60">
        <v>1</v>
      </c>
      <c r="B17" s="61" t="s">
        <v>38</v>
      </c>
      <c r="C17" s="753">
        <f t="shared" ref="C17:C24" si="54">+R17+AY17</f>
        <v>9</v>
      </c>
      <c r="D17" s="753">
        <f>+ĐT!G14+'DM chua PD'!G13</f>
        <v>5774</v>
      </c>
      <c r="E17" s="753">
        <f>+ĐT!H14+'DM chua PD'!H13</f>
        <v>5608</v>
      </c>
      <c r="F17" s="753">
        <f>+ĐT!I14+'DM chua PD'!I13</f>
        <v>0</v>
      </c>
      <c r="G17" s="753">
        <f>+ĐT!J14+'DM chua PD'!J13</f>
        <v>0</v>
      </c>
      <c r="H17" s="753">
        <f>+ĐT!K14+'DM chua PD'!K13</f>
        <v>166</v>
      </c>
      <c r="I17" s="62">
        <f>+J17+M17</f>
        <v>12356</v>
      </c>
      <c r="J17" s="78">
        <f t="shared" ref="J17:J24" si="55">SUM(K17:L17)</f>
        <v>12356</v>
      </c>
      <c r="K17" s="62">
        <v>11348</v>
      </c>
      <c r="L17" s="62">
        <v>1008</v>
      </c>
      <c r="M17" s="78">
        <f>SUM(N17:P17)</f>
        <v>0</v>
      </c>
      <c r="N17" s="62"/>
      <c r="O17" s="62"/>
      <c r="P17" s="62"/>
      <c r="Q17" s="62"/>
      <c r="R17" s="62">
        <v>3</v>
      </c>
      <c r="S17" s="62" t="e">
        <f>VLOOKUP(B17,ĐT!$B$13:$AE$26,6,0)</f>
        <v>#N/A</v>
      </c>
      <c r="T17" s="62" t="e">
        <f>VLOOKUP(B17,ĐT!$B$13:$AE$26,7,0)</f>
        <v>#N/A</v>
      </c>
      <c r="U17" s="62" t="e">
        <f>VLOOKUP(B17,ĐT!$B$13:$AE$26,8,0)</f>
        <v>#N/A</v>
      </c>
      <c r="V17" s="62" t="e">
        <f>VLOOKUP(B17,ĐT!$B$13:$AE$26,9,0)</f>
        <v>#N/A</v>
      </c>
      <c r="W17" s="62" t="e">
        <f>VLOOKUP(B17,ĐT!$B$13:$AE$26,10,0)</f>
        <v>#N/A</v>
      </c>
      <c r="X17" s="13" t="e">
        <f t="shared" ref="X17:X24" si="56">SUM(Y17:AA17)</f>
        <v>#N/A</v>
      </c>
      <c r="Y17" s="13" t="e">
        <f t="shared" ref="Y17:Y24" si="57">+AC17+AN17</f>
        <v>#N/A</v>
      </c>
      <c r="Z17" s="13" t="e">
        <f t="shared" ref="Z17:AA24" si="58">+AD17+AO17</f>
        <v>#N/A</v>
      </c>
      <c r="AA17" s="13" t="e">
        <f t="shared" si="58"/>
        <v>#N/A</v>
      </c>
      <c r="AB17" s="13" t="e">
        <f>VLOOKUP(B17,ĐT!$B$13:$AE$26,19,0)</f>
        <v>#N/A</v>
      </c>
      <c r="AC17" s="13" t="e">
        <f>VLOOKUP(B17,ĐT!$B$13:$AE$26,20,0)</f>
        <v>#N/A</v>
      </c>
      <c r="AD17" s="13" t="e">
        <f>VLOOKUP(B17,ĐT!$B$13:$AE$26,21,0)</f>
        <v>#N/A</v>
      </c>
      <c r="AE17" s="13" t="e">
        <f>VLOOKUP(B17,ĐT!$B$13:$AE$26,22,0)</f>
        <v>#N/A</v>
      </c>
      <c r="AF17" s="13"/>
      <c r="AG17" s="754" t="e">
        <f>VLOOKUP(B17,ĐT!$B$13:$AE$26,23,0)</f>
        <v>#N/A</v>
      </c>
      <c r="AH17" s="754" t="e">
        <f>VLOOKUP(B17,ĐT!$B$13:$AE$26,24,0)</f>
        <v>#N/A</v>
      </c>
      <c r="AI17" s="754" t="e">
        <f>VLOOKUP(B17,ĐT!$B$13:$AE$26,25,0)</f>
        <v>#N/A</v>
      </c>
      <c r="AJ17" s="13" t="e">
        <f>VLOOKUP(B17,ĐT!$B$13:$AE$26,26,0)</f>
        <v>#N/A</v>
      </c>
      <c r="AK17" s="13" t="e">
        <f>VLOOKUP(B17,ĐT!$B$13:$AE$26,27,0)</f>
        <v>#N/A</v>
      </c>
      <c r="AL17" s="13" t="e">
        <f>VLOOKUP(B17,ĐT!$B$13:$AE$26,28,0)</f>
        <v>#N/A</v>
      </c>
      <c r="AM17" s="13" t="e">
        <f>VLOOKUP(B17,ĐT!$B$13:$AJ$26,29,0)</f>
        <v>#N/A</v>
      </c>
      <c r="AN17" s="13" t="e">
        <f>VLOOKUP(B17,ĐT!$B$13:$AJ$26,30,0)</f>
        <v>#N/A</v>
      </c>
      <c r="AO17" s="13" t="e">
        <f>VLOOKUP(B17,ĐT!$B$13:$AJ$26,31,0)</f>
        <v>#N/A</v>
      </c>
      <c r="AP17" s="13" t="e">
        <f>VLOOKUP(B17,ĐT!$B$13:$AJ$26,32,0)</f>
        <v>#N/A</v>
      </c>
      <c r="AQ17" s="13"/>
      <c r="AR17" s="754" t="e">
        <f>VLOOKUP(B17,ĐT!$B$13:$AJ$26,33,0)</f>
        <v>#N/A</v>
      </c>
      <c r="AS17" s="754" t="e">
        <f>VLOOKUP(B17,ĐT!$B$13:$AJ$26,34,0)</f>
        <v>#N/A</v>
      </c>
      <c r="AT17" s="754" t="e">
        <f>VLOOKUP(B17,ĐT!$B$13:$AJ$26,35,0)</f>
        <v>#N/A</v>
      </c>
      <c r="AU17" s="754" t="e">
        <f>VLOOKUP(B17,ĐT!$B$13:$AJ$26,36,0)</f>
        <v>#N/A</v>
      </c>
      <c r="AV17" s="754" t="e">
        <f>VLOOKUP(B17,ĐT!$B$13:$AJ$26,37,0)</f>
        <v>#N/A</v>
      </c>
      <c r="AW17" s="754" t="e">
        <f>VLOOKUP(B17,ĐT!$B$13:$AJ$26,38,0)</f>
        <v>#N/A</v>
      </c>
      <c r="AX17" s="754" t="e">
        <f>VLOOKUP(B17,ĐT!$B$13:$AJ$26,39,0)</f>
        <v>#N/A</v>
      </c>
      <c r="AY17" s="119">
        <v>6</v>
      </c>
      <c r="AZ17" s="119">
        <f>VLOOKUP(B17,'DM chua PD'!$B$12:$N$106,6,0)</f>
        <v>5774</v>
      </c>
      <c r="BA17" s="119">
        <f>VLOOKUP(B17,'DM chua PD'!$B$12:$N$106,7,0)</f>
        <v>5608</v>
      </c>
      <c r="BB17" s="119">
        <f>VLOOKUP(B17,'DM chua PD'!$B$12:$N$106,8,0)</f>
        <v>0</v>
      </c>
      <c r="BC17" s="119">
        <f>VLOOKUP(B17,'DM chua PD'!$B$12:$N$106,9,0)</f>
        <v>0</v>
      </c>
      <c r="BD17" s="119">
        <f>VLOOKUP(B17,'DM chua PD'!$B$12:$N$106,12,0)</f>
        <v>5608</v>
      </c>
      <c r="BE17" s="63"/>
      <c r="BF17" s="542" t="s">
        <v>892</v>
      </c>
      <c r="BG17" s="545" t="s">
        <v>1237</v>
      </c>
      <c r="BH17" s="499"/>
    </row>
    <row r="18" spans="1:60" s="50" customFormat="1" ht="18" customHeight="1">
      <c r="A18" s="60">
        <v>2</v>
      </c>
      <c r="B18" s="61" t="s">
        <v>68</v>
      </c>
      <c r="C18" s="753">
        <f t="shared" si="54"/>
        <v>55</v>
      </c>
      <c r="D18" s="753" t="e">
        <f>+ĐT!#REF!+'DM chua PD'!G20</f>
        <v>#REF!</v>
      </c>
      <c r="E18" s="753" t="e">
        <f>+ĐT!#REF!+'DM chua PD'!H20</f>
        <v>#REF!</v>
      </c>
      <c r="F18" s="753" t="e">
        <f>+ĐT!#REF!+'DM chua PD'!I20</f>
        <v>#REF!</v>
      </c>
      <c r="G18" s="753" t="e">
        <f>+ĐT!#REF!+'DM chua PD'!J20</f>
        <v>#REF!</v>
      </c>
      <c r="H18" s="753" t="e">
        <f>+ĐT!#REF!+'DM chua PD'!K20</f>
        <v>#REF!</v>
      </c>
      <c r="I18" s="62">
        <f t="shared" ref="I18:I23" si="59">+J18+M18</f>
        <v>129960</v>
      </c>
      <c r="J18" s="78">
        <f t="shared" si="55"/>
        <v>86640</v>
      </c>
      <c r="K18" s="62">
        <f>28084+51734</f>
        <v>79818</v>
      </c>
      <c r="L18" s="62">
        <f>1764+5058</f>
        <v>6822</v>
      </c>
      <c r="M18" s="78">
        <f t="shared" ref="M18:M24" si="60">SUM(N18:P18)</f>
        <v>43320</v>
      </c>
      <c r="N18" s="62"/>
      <c r="O18" s="62"/>
      <c r="P18" s="62">
        <v>43320</v>
      </c>
      <c r="Q18" s="62"/>
      <c r="R18" s="62">
        <v>35</v>
      </c>
      <c r="S18" s="62" t="e">
        <f>VLOOKUP(B18,ĐT!$B$13:$AE$26,6,0)</f>
        <v>#N/A</v>
      </c>
      <c r="T18" s="62" t="e">
        <f>VLOOKUP(B18,ĐT!$B$13:$AE$26,7,0)</f>
        <v>#N/A</v>
      </c>
      <c r="U18" s="62" t="e">
        <f>VLOOKUP(B18,ĐT!$B$13:$AE$26,8,0)</f>
        <v>#N/A</v>
      </c>
      <c r="V18" s="62" t="e">
        <f>VLOOKUP(B18,ĐT!$B$13:$AE$26,9,0)</f>
        <v>#N/A</v>
      </c>
      <c r="W18" s="62" t="e">
        <f>VLOOKUP(B18,ĐT!$B$13:$AE$26,10,0)</f>
        <v>#N/A</v>
      </c>
      <c r="X18" s="13" t="e">
        <f t="shared" si="56"/>
        <v>#N/A</v>
      </c>
      <c r="Y18" s="13" t="e">
        <f t="shared" si="57"/>
        <v>#N/A</v>
      </c>
      <c r="Z18" s="13" t="e">
        <f t="shared" si="58"/>
        <v>#N/A</v>
      </c>
      <c r="AA18" s="13" t="e">
        <f t="shared" si="58"/>
        <v>#N/A</v>
      </c>
      <c r="AB18" s="13" t="e">
        <f>VLOOKUP(B18,ĐT!$B$13:$AE$26,19,0)</f>
        <v>#N/A</v>
      </c>
      <c r="AC18" s="13" t="e">
        <f>VLOOKUP(B18,ĐT!$B$13:$AE$26,20,0)</f>
        <v>#N/A</v>
      </c>
      <c r="AD18" s="13" t="e">
        <f>VLOOKUP(B18,ĐT!$B$13:$AE$26,21,0)</f>
        <v>#N/A</v>
      </c>
      <c r="AE18" s="13" t="e">
        <f>VLOOKUP(B18,ĐT!$B$13:$AE$26,22,0)</f>
        <v>#N/A</v>
      </c>
      <c r="AF18" s="13"/>
      <c r="AG18" s="754" t="e">
        <f>VLOOKUP(B18,ĐT!$B$13:$AE$26,23,0)</f>
        <v>#N/A</v>
      </c>
      <c r="AH18" s="754" t="e">
        <f>VLOOKUP(B18,ĐT!$B$13:$AE$26,24,0)</f>
        <v>#N/A</v>
      </c>
      <c r="AI18" s="754" t="e">
        <f>VLOOKUP(B18,ĐT!$B$13:$AE$26,25,0)</f>
        <v>#N/A</v>
      </c>
      <c r="AJ18" s="13" t="e">
        <f>VLOOKUP(B18,ĐT!$B$13:$AE$26,26,0)</f>
        <v>#N/A</v>
      </c>
      <c r="AK18" s="13" t="e">
        <f>VLOOKUP(B18,ĐT!$B$13:$AE$26,27,0)</f>
        <v>#N/A</v>
      </c>
      <c r="AL18" s="13" t="e">
        <f>VLOOKUP(B18,ĐT!$B$13:$AE$26,28,0)</f>
        <v>#N/A</v>
      </c>
      <c r="AM18" s="13" t="e">
        <f>VLOOKUP(B18,ĐT!$B$13:$AJ$26,29,0)</f>
        <v>#N/A</v>
      </c>
      <c r="AN18" s="13" t="e">
        <f>VLOOKUP(B18,ĐT!$B$13:$AJ$26,30,0)</f>
        <v>#N/A</v>
      </c>
      <c r="AO18" s="13" t="e">
        <f>VLOOKUP(B18,ĐT!$B$13:$AJ$26,31,0)</f>
        <v>#N/A</v>
      </c>
      <c r="AP18" s="13" t="e">
        <f>VLOOKUP(B18,ĐT!$B$13:$AJ$26,32,0)</f>
        <v>#N/A</v>
      </c>
      <c r="AQ18" s="13"/>
      <c r="AR18" s="754" t="e">
        <f>VLOOKUP(B18,ĐT!$B$13:$AJ$26,33,0)</f>
        <v>#N/A</v>
      </c>
      <c r="AS18" s="754" t="e">
        <f>VLOOKUP(B18,ĐT!$B$13:$AJ$26,34,0)</f>
        <v>#N/A</v>
      </c>
      <c r="AT18" s="754" t="e">
        <f>VLOOKUP(B18,ĐT!$B$13:$AJ$26,35,0)</f>
        <v>#N/A</v>
      </c>
      <c r="AU18" s="754" t="e">
        <f>VLOOKUP(B18,ĐT!$B$13:$AJ$26,36,0)</f>
        <v>#N/A</v>
      </c>
      <c r="AV18" s="754" t="e">
        <f>VLOOKUP(B18,ĐT!$B$13:$AJ$26,37,0)</f>
        <v>#N/A</v>
      </c>
      <c r="AW18" s="754" t="e">
        <f>VLOOKUP(B18,ĐT!$B$13:$AJ$26,38,0)</f>
        <v>#N/A</v>
      </c>
      <c r="AX18" s="754" t="e">
        <f>VLOOKUP(B18,ĐT!$B$13:$AJ$26,39,0)</f>
        <v>#N/A</v>
      </c>
      <c r="AY18" s="119">
        <v>20</v>
      </c>
      <c r="AZ18" s="119">
        <f>VLOOKUP(B18,'DM chua PD'!$B$12:$N$106,6,0)</f>
        <v>55744</v>
      </c>
      <c r="BA18" s="119">
        <f>VLOOKUP(B18,'DM chua PD'!$B$12:$N$106,7,0)</f>
        <v>39703</v>
      </c>
      <c r="BB18" s="119">
        <f>VLOOKUP(B18,'DM chua PD'!$B$12:$N$106,8,0)</f>
        <v>0</v>
      </c>
      <c r="BC18" s="119">
        <f>VLOOKUP(B18,'DM chua PD'!$B$12:$N$106,9,0)</f>
        <v>0</v>
      </c>
      <c r="BD18" s="119">
        <f>VLOOKUP(B18,'DM chua PD'!$B$12:$N$106,12,0)</f>
        <v>55603</v>
      </c>
      <c r="BE18" s="63"/>
      <c r="BF18" s="542" t="s">
        <v>892</v>
      </c>
      <c r="BG18" s="545" t="s">
        <v>896</v>
      </c>
    </row>
    <row r="19" spans="1:60" s="50" customFormat="1" ht="18" customHeight="1">
      <c r="A19" s="60">
        <v>3</v>
      </c>
      <c r="B19" s="61" t="s">
        <v>77</v>
      </c>
      <c r="C19" s="753">
        <f t="shared" si="54"/>
        <v>39</v>
      </c>
      <c r="D19" s="753" t="e">
        <f>+ĐT!#REF!+'DM chua PD'!G41</f>
        <v>#REF!</v>
      </c>
      <c r="E19" s="753" t="e">
        <f>+ĐT!#REF!+'DM chua PD'!H41</f>
        <v>#REF!</v>
      </c>
      <c r="F19" s="753" t="e">
        <f>+ĐT!#REF!+'DM chua PD'!I41</f>
        <v>#REF!</v>
      </c>
      <c r="G19" s="753" t="e">
        <f>+ĐT!#REF!+'DM chua PD'!J41</f>
        <v>#REF!</v>
      </c>
      <c r="H19" s="753" t="e">
        <f>+ĐT!#REF!+'DM chua PD'!K41</f>
        <v>#REF!</v>
      </c>
      <c r="I19" s="62">
        <f t="shared" si="59"/>
        <v>29448</v>
      </c>
      <c r="J19" s="78">
        <f t="shared" si="55"/>
        <v>29448</v>
      </c>
      <c r="K19" s="62">
        <v>27180</v>
      </c>
      <c r="L19" s="62">
        <v>2268</v>
      </c>
      <c r="M19" s="78">
        <f t="shared" si="60"/>
        <v>0</v>
      </c>
      <c r="N19" s="62"/>
      <c r="O19" s="62"/>
      <c r="P19" s="62"/>
      <c r="Q19" s="62"/>
      <c r="R19" s="62">
        <v>16</v>
      </c>
      <c r="S19" s="62" t="e">
        <f>VLOOKUP(B19,ĐT!$B$13:$AE$26,6,0)</f>
        <v>#N/A</v>
      </c>
      <c r="T19" s="62" t="e">
        <f>VLOOKUP(B19,ĐT!$B$13:$AE$26,7,0)</f>
        <v>#N/A</v>
      </c>
      <c r="U19" s="62" t="e">
        <f>VLOOKUP(B19,ĐT!$B$13:$AE$26,8,0)</f>
        <v>#N/A</v>
      </c>
      <c r="V19" s="62" t="e">
        <f>VLOOKUP(B19,ĐT!$B$13:$AE$26,9,0)</f>
        <v>#N/A</v>
      </c>
      <c r="W19" s="62" t="e">
        <f>VLOOKUP(B19,ĐT!$B$13:$AE$26,10,0)</f>
        <v>#N/A</v>
      </c>
      <c r="X19" s="13" t="e">
        <f t="shared" si="56"/>
        <v>#N/A</v>
      </c>
      <c r="Y19" s="13" t="e">
        <f t="shared" si="57"/>
        <v>#N/A</v>
      </c>
      <c r="Z19" s="13" t="e">
        <f t="shared" si="58"/>
        <v>#N/A</v>
      </c>
      <c r="AA19" s="13" t="e">
        <f t="shared" si="58"/>
        <v>#N/A</v>
      </c>
      <c r="AB19" s="13" t="e">
        <f>VLOOKUP(B19,ĐT!$B$13:$AE$26,19,0)</f>
        <v>#N/A</v>
      </c>
      <c r="AC19" s="13" t="e">
        <f>VLOOKUP(B19,ĐT!$B$13:$AE$26,20,0)</f>
        <v>#N/A</v>
      </c>
      <c r="AD19" s="13" t="e">
        <f>VLOOKUP(B19,ĐT!$B$13:$AE$26,21,0)</f>
        <v>#N/A</v>
      </c>
      <c r="AE19" s="13" t="e">
        <f>VLOOKUP(B19,ĐT!$B$13:$AE$26,22,0)</f>
        <v>#N/A</v>
      </c>
      <c r="AF19" s="13"/>
      <c r="AG19" s="754" t="e">
        <f>VLOOKUP(B19,ĐT!$B$13:$AE$26,23,0)</f>
        <v>#N/A</v>
      </c>
      <c r="AH19" s="754" t="e">
        <f>VLOOKUP(B19,ĐT!$B$13:$AE$26,24,0)</f>
        <v>#N/A</v>
      </c>
      <c r="AI19" s="754" t="e">
        <f>VLOOKUP(B19,ĐT!$B$13:$AE$26,25,0)</f>
        <v>#N/A</v>
      </c>
      <c r="AJ19" s="13" t="e">
        <f>VLOOKUP(B19,ĐT!$B$13:$AE$26,26,0)</f>
        <v>#N/A</v>
      </c>
      <c r="AK19" s="13" t="e">
        <f>VLOOKUP(B19,ĐT!$B$13:$AE$26,27,0)</f>
        <v>#N/A</v>
      </c>
      <c r="AL19" s="13" t="e">
        <f>VLOOKUP(B19,ĐT!$B$13:$AE$26,28,0)</f>
        <v>#N/A</v>
      </c>
      <c r="AM19" s="13" t="e">
        <f>VLOOKUP(B19,ĐT!$B$13:$AJ$26,29,0)</f>
        <v>#N/A</v>
      </c>
      <c r="AN19" s="13" t="e">
        <f>VLOOKUP(B19,ĐT!$B$13:$AJ$26,30,0)</f>
        <v>#N/A</v>
      </c>
      <c r="AO19" s="13" t="e">
        <f>VLOOKUP(B19,ĐT!$B$13:$AJ$26,31,0)</f>
        <v>#N/A</v>
      </c>
      <c r="AP19" s="13" t="e">
        <f>VLOOKUP(B19,ĐT!$B$13:$AJ$26,32,0)</f>
        <v>#N/A</v>
      </c>
      <c r="AQ19" s="13"/>
      <c r="AR19" s="754" t="e">
        <f>VLOOKUP(B19,ĐT!$B$13:$AJ$26,33,0)</f>
        <v>#N/A</v>
      </c>
      <c r="AS19" s="754" t="e">
        <f>VLOOKUP(B19,ĐT!$B$13:$AJ$26,34,0)</f>
        <v>#N/A</v>
      </c>
      <c r="AT19" s="754" t="e">
        <f>VLOOKUP(B19,ĐT!$B$13:$AJ$26,35,0)</f>
        <v>#N/A</v>
      </c>
      <c r="AU19" s="754" t="e">
        <f>VLOOKUP(B19,ĐT!$B$13:$AJ$26,36,0)</f>
        <v>#N/A</v>
      </c>
      <c r="AV19" s="754" t="e">
        <f>VLOOKUP(B19,ĐT!$B$13:$AJ$26,37,0)</f>
        <v>#N/A</v>
      </c>
      <c r="AW19" s="754" t="e">
        <f>VLOOKUP(B19,ĐT!$B$13:$AJ$26,38,0)</f>
        <v>#N/A</v>
      </c>
      <c r="AX19" s="754" t="e">
        <f>VLOOKUP(B19,ĐT!$B$13:$AJ$26,39,0)</f>
        <v>#N/A</v>
      </c>
      <c r="AY19" s="119">
        <v>23</v>
      </c>
      <c r="AZ19" s="119">
        <f>VLOOKUP(B19,'DM chua PD'!$B$12:$N$106,6,0)</f>
        <v>14650</v>
      </c>
      <c r="BA19" s="119">
        <f>VLOOKUP(B19,'DM chua PD'!$B$12:$N$106,7,0)</f>
        <v>12528</v>
      </c>
      <c r="BB19" s="119">
        <f>VLOOKUP(B19,'DM chua PD'!$B$12:$N$106,8,0)</f>
        <v>0</v>
      </c>
      <c r="BC19" s="119">
        <f>VLOOKUP(B19,'DM chua PD'!$B$12:$N$106,9,0)</f>
        <v>2122</v>
      </c>
      <c r="BD19" s="119">
        <f>VLOOKUP(B19,'DM chua PD'!$B$12:$N$106,12,0)</f>
        <v>14650</v>
      </c>
      <c r="BE19" s="63"/>
      <c r="BF19" s="542" t="s">
        <v>892</v>
      </c>
      <c r="BG19" s="545" t="s">
        <v>897</v>
      </c>
    </row>
    <row r="20" spans="1:60" s="50" customFormat="1" ht="18" customHeight="1">
      <c r="A20" s="60">
        <v>4</v>
      </c>
      <c r="B20" s="61" t="s">
        <v>152</v>
      </c>
      <c r="C20" s="753">
        <f t="shared" si="54"/>
        <v>52</v>
      </c>
      <c r="D20" s="753" t="e">
        <f>+ĐT!#REF!+'DM chua PD'!G65</f>
        <v>#REF!</v>
      </c>
      <c r="E20" s="753" t="e">
        <f>+ĐT!#REF!+'DM chua PD'!H65</f>
        <v>#REF!</v>
      </c>
      <c r="F20" s="753" t="e">
        <f>+ĐT!#REF!+'DM chua PD'!I65</f>
        <v>#REF!</v>
      </c>
      <c r="G20" s="753" t="e">
        <f>+ĐT!#REF!+'DM chua PD'!J65</f>
        <v>#REF!</v>
      </c>
      <c r="H20" s="753" t="e">
        <f>+ĐT!#REF!+'DM chua PD'!K65</f>
        <v>#REF!</v>
      </c>
      <c r="I20" s="62">
        <f t="shared" si="59"/>
        <v>134868</v>
      </c>
      <c r="J20" s="78">
        <f t="shared" si="55"/>
        <v>89912</v>
      </c>
      <c r="K20" s="62">
        <f>31104+51734</f>
        <v>82838</v>
      </c>
      <c r="L20" s="62">
        <f>2016+5058</f>
        <v>7074</v>
      </c>
      <c r="M20" s="78">
        <f t="shared" si="60"/>
        <v>44956</v>
      </c>
      <c r="N20" s="62"/>
      <c r="O20" s="62"/>
      <c r="P20" s="62">
        <v>44956</v>
      </c>
      <c r="Q20" s="62"/>
      <c r="R20" s="62">
        <v>40</v>
      </c>
      <c r="S20" s="62" t="e">
        <f>VLOOKUP(B20,ĐT!$B$13:$AE$26,6,0)</f>
        <v>#N/A</v>
      </c>
      <c r="T20" s="62" t="e">
        <f>VLOOKUP(B20,ĐT!$B$13:$AE$26,7,0)</f>
        <v>#N/A</v>
      </c>
      <c r="U20" s="62" t="e">
        <f>VLOOKUP(B20,ĐT!$B$13:$AE$26,8,0)</f>
        <v>#N/A</v>
      </c>
      <c r="V20" s="62" t="e">
        <f>VLOOKUP(B20,ĐT!$B$13:$AE$26,9,0)</f>
        <v>#N/A</v>
      </c>
      <c r="W20" s="62" t="e">
        <f>VLOOKUP(B20,ĐT!$B$13:$AE$26,10,0)</f>
        <v>#N/A</v>
      </c>
      <c r="X20" s="13" t="e">
        <f t="shared" si="56"/>
        <v>#N/A</v>
      </c>
      <c r="Y20" s="13" t="e">
        <f t="shared" si="57"/>
        <v>#N/A</v>
      </c>
      <c r="Z20" s="13" t="e">
        <f t="shared" si="58"/>
        <v>#N/A</v>
      </c>
      <c r="AA20" s="13" t="e">
        <f t="shared" si="58"/>
        <v>#N/A</v>
      </c>
      <c r="AB20" s="13" t="e">
        <f>VLOOKUP(B20,ĐT!$B$13:$AE$26,19,0)</f>
        <v>#N/A</v>
      </c>
      <c r="AC20" s="13" t="e">
        <f>VLOOKUP(B20,ĐT!$B$13:$AE$26,20,0)</f>
        <v>#N/A</v>
      </c>
      <c r="AD20" s="13" t="e">
        <f>VLOOKUP(B20,ĐT!$B$13:$AE$26,21,0)</f>
        <v>#N/A</v>
      </c>
      <c r="AE20" s="13" t="e">
        <f>VLOOKUP(B20,ĐT!$B$13:$AE$26,22,0)</f>
        <v>#N/A</v>
      </c>
      <c r="AF20" s="13"/>
      <c r="AG20" s="754" t="e">
        <f>VLOOKUP(B20,ĐT!$B$13:$AE$26,23,0)</f>
        <v>#N/A</v>
      </c>
      <c r="AH20" s="754" t="e">
        <f>VLOOKUP(B20,ĐT!$B$13:$AE$26,24,0)</f>
        <v>#N/A</v>
      </c>
      <c r="AI20" s="754" t="e">
        <f>VLOOKUP(B20,ĐT!$B$13:$AE$26,25,0)</f>
        <v>#N/A</v>
      </c>
      <c r="AJ20" s="13" t="e">
        <f>VLOOKUP(B20,ĐT!$B$13:$AE$26,26,0)</f>
        <v>#N/A</v>
      </c>
      <c r="AK20" s="13" t="e">
        <f>VLOOKUP(B20,ĐT!$B$13:$AE$26,27,0)</f>
        <v>#N/A</v>
      </c>
      <c r="AL20" s="13" t="e">
        <f>VLOOKUP(B20,ĐT!$B$13:$AE$26,28,0)</f>
        <v>#N/A</v>
      </c>
      <c r="AM20" s="13" t="e">
        <f>VLOOKUP(B20,ĐT!$B$13:$AJ$26,29,0)</f>
        <v>#N/A</v>
      </c>
      <c r="AN20" s="13" t="e">
        <f>VLOOKUP(B20,ĐT!$B$13:$AJ$26,30,0)</f>
        <v>#N/A</v>
      </c>
      <c r="AO20" s="13" t="e">
        <f>VLOOKUP(B20,ĐT!$B$13:$AJ$26,31,0)</f>
        <v>#N/A</v>
      </c>
      <c r="AP20" s="13" t="e">
        <f>VLOOKUP(B20,ĐT!$B$13:$AJ$26,32,0)</f>
        <v>#N/A</v>
      </c>
      <c r="AQ20" s="13"/>
      <c r="AR20" s="754" t="e">
        <f>VLOOKUP(B20,ĐT!$B$13:$AJ$26,33,0)</f>
        <v>#N/A</v>
      </c>
      <c r="AS20" s="754" t="e">
        <f>VLOOKUP(B20,ĐT!$B$13:$AJ$26,34,0)</f>
        <v>#N/A</v>
      </c>
      <c r="AT20" s="754" t="e">
        <f>VLOOKUP(B20,ĐT!$B$13:$AJ$26,35,0)</f>
        <v>#N/A</v>
      </c>
      <c r="AU20" s="754" t="e">
        <f>VLOOKUP(B20,ĐT!$B$13:$AJ$26,36,0)</f>
        <v>#N/A</v>
      </c>
      <c r="AV20" s="754" t="e">
        <f>VLOOKUP(B20,ĐT!$B$13:$AJ$26,37,0)</f>
        <v>#N/A</v>
      </c>
      <c r="AW20" s="754" t="e">
        <f>VLOOKUP(B20,ĐT!$B$13:$AJ$26,38,0)</f>
        <v>#N/A</v>
      </c>
      <c r="AX20" s="754" t="e">
        <f>VLOOKUP(B20,ĐT!$B$13:$AJ$26,39,0)</f>
        <v>#N/A</v>
      </c>
      <c r="AY20" s="119">
        <v>12</v>
      </c>
      <c r="AZ20" s="119">
        <f>VLOOKUP(B20,'DM chua PD'!$B$12:$N$106,6,0)</f>
        <v>6418</v>
      </c>
      <c r="BA20" s="119">
        <f>VLOOKUP(B20,'DM chua PD'!$B$12:$N$106,7,0)</f>
        <v>6418</v>
      </c>
      <c r="BB20" s="119">
        <f>VLOOKUP(B20,'DM chua PD'!$B$12:$N$106,8,0)</f>
        <v>0</v>
      </c>
      <c r="BC20" s="119">
        <f>VLOOKUP(B20,'DM chua PD'!$B$12:$N$106,9,0)</f>
        <v>0</v>
      </c>
      <c r="BD20" s="119">
        <f>VLOOKUP(B20,'DM chua PD'!$B$12:$N$106,12,0)</f>
        <v>6418</v>
      </c>
      <c r="BE20" s="63"/>
      <c r="BF20" s="542" t="s">
        <v>892</v>
      </c>
      <c r="BG20" s="545" t="s">
        <v>898</v>
      </c>
    </row>
    <row r="21" spans="1:60" s="50" customFormat="1" ht="18" customHeight="1">
      <c r="A21" s="60">
        <v>5</v>
      </c>
      <c r="B21" s="61" t="s">
        <v>204</v>
      </c>
      <c r="C21" s="753">
        <f t="shared" si="54"/>
        <v>72</v>
      </c>
      <c r="D21" s="753" t="e">
        <f>+ĐT!#REF!+'DM chua PD'!G78</f>
        <v>#REF!</v>
      </c>
      <c r="E21" s="753" t="e">
        <f>+ĐT!#REF!+'DM chua PD'!H78</f>
        <v>#REF!</v>
      </c>
      <c r="F21" s="753" t="e">
        <f>+ĐT!#REF!+'DM chua PD'!I78</f>
        <v>#REF!</v>
      </c>
      <c r="G21" s="753" t="e">
        <f>+ĐT!#REF!+'DM chua PD'!J78</f>
        <v>#REF!</v>
      </c>
      <c r="H21" s="753" t="e">
        <f>+ĐT!#REF!+'DM chua PD'!K78</f>
        <v>#REF!</v>
      </c>
      <c r="I21" s="62">
        <f t="shared" si="59"/>
        <v>33920</v>
      </c>
      <c r="J21" s="78">
        <f t="shared" si="55"/>
        <v>33920</v>
      </c>
      <c r="K21" s="62">
        <v>32912</v>
      </c>
      <c r="L21" s="62">
        <v>1008</v>
      </c>
      <c r="M21" s="78">
        <f t="shared" si="60"/>
        <v>0</v>
      </c>
      <c r="N21" s="62"/>
      <c r="O21" s="62"/>
      <c r="P21" s="62"/>
      <c r="Q21" s="62"/>
      <c r="R21" s="62">
        <v>58</v>
      </c>
      <c r="S21" s="62" t="e">
        <f>VLOOKUP(B21,ĐT!$B$13:$AE$26,6,0)</f>
        <v>#N/A</v>
      </c>
      <c r="T21" s="62" t="e">
        <f>VLOOKUP(B21,ĐT!$B$13:$AE$26,7,0)</f>
        <v>#N/A</v>
      </c>
      <c r="U21" s="62" t="e">
        <f>VLOOKUP(B21,ĐT!$B$13:$AE$26,8,0)</f>
        <v>#N/A</v>
      </c>
      <c r="V21" s="62" t="e">
        <f>VLOOKUP(B21,ĐT!$B$13:$AE$26,9,0)</f>
        <v>#N/A</v>
      </c>
      <c r="W21" s="62" t="e">
        <f>VLOOKUP(B21,ĐT!$B$13:$AE$26,10,0)</f>
        <v>#N/A</v>
      </c>
      <c r="X21" s="13" t="e">
        <f t="shared" si="56"/>
        <v>#N/A</v>
      </c>
      <c r="Y21" s="13" t="e">
        <f t="shared" si="57"/>
        <v>#N/A</v>
      </c>
      <c r="Z21" s="13" t="e">
        <f t="shared" si="58"/>
        <v>#N/A</v>
      </c>
      <c r="AA21" s="13" t="e">
        <f t="shared" si="58"/>
        <v>#N/A</v>
      </c>
      <c r="AB21" s="13" t="e">
        <f>VLOOKUP(B21,ĐT!$B$13:$AE$26,19,0)</f>
        <v>#N/A</v>
      </c>
      <c r="AC21" s="13" t="e">
        <f>VLOOKUP(B21,ĐT!$B$13:$AE$26,20,0)</f>
        <v>#N/A</v>
      </c>
      <c r="AD21" s="13" t="e">
        <f>VLOOKUP(B21,ĐT!$B$13:$AE$26,21,0)</f>
        <v>#N/A</v>
      </c>
      <c r="AE21" s="13" t="e">
        <f>VLOOKUP(B21,ĐT!$B$13:$AE$26,22,0)</f>
        <v>#N/A</v>
      </c>
      <c r="AF21" s="13"/>
      <c r="AG21" s="754" t="e">
        <f>VLOOKUP(B21,ĐT!$B$13:$AE$26,23,0)</f>
        <v>#N/A</v>
      </c>
      <c r="AH21" s="754" t="e">
        <f>VLOOKUP(B21,ĐT!$B$13:$AE$26,24,0)</f>
        <v>#N/A</v>
      </c>
      <c r="AI21" s="754" t="e">
        <f>VLOOKUP(B21,ĐT!$B$13:$AE$26,25,0)</f>
        <v>#N/A</v>
      </c>
      <c r="AJ21" s="13" t="e">
        <f>VLOOKUP(B21,ĐT!$B$13:$AE$26,26,0)</f>
        <v>#N/A</v>
      </c>
      <c r="AK21" s="13" t="e">
        <f>VLOOKUP(B21,ĐT!$B$13:$AE$26,27,0)</f>
        <v>#N/A</v>
      </c>
      <c r="AL21" s="13" t="e">
        <f>VLOOKUP(B21,ĐT!$B$13:$AE$26,28,0)</f>
        <v>#N/A</v>
      </c>
      <c r="AM21" s="13" t="e">
        <f>VLOOKUP(B21,ĐT!$B$13:$AJ$26,29,0)</f>
        <v>#N/A</v>
      </c>
      <c r="AN21" s="13" t="e">
        <f>VLOOKUP(B21,ĐT!$B$13:$AJ$26,30,0)</f>
        <v>#N/A</v>
      </c>
      <c r="AO21" s="13" t="e">
        <f>VLOOKUP(B21,ĐT!$B$13:$AJ$26,31,0)</f>
        <v>#N/A</v>
      </c>
      <c r="AP21" s="13" t="e">
        <f>VLOOKUP(B21,ĐT!$B$13:$AJ$26,32,0)</f>
        <v>#N/A</v>
      </c>
      <c r="AQ21" s="13" t="e">
        <f>+ĐT!#REF!</f>
        <v>#REF!</v>
      </c>
      <c r="AR21" s="754" t="e">
        <f>VLOOKUP(B21,ĐT!$B$13:$AJ$26,33,0)</f>
        <v>#N/A</v>
      </c>
      <c r="AS21" s="754" t="e">
        <f>VLOOKUP(B21,ĐT!$B$13:$AJ$26,34,0)</f>
        <v>#N/A</v>
      </c>
      <c r="AT21" s="754" t="e">
        <f>VLOOKUP(B21,ĐT!$B$13:$AJ$26,35,0)</f>
        <v>#N/A</v>
      </c>
      <c r="AU21" s="754" t="e">
        <f>VLOOKUP(B21,ĐT!$B$13:$AJ$26,36,0)</f>
        <v>#N/A</v>
      </c>
      <c r="AV21" s="754" t="e">
        <f>VLOOKUP(B21,ĐT!$B$13:$AJ$26,37,0)</f>
        <v>#N/A</v>
      </c>
      <c r="AW21" s="754" t="e">
        <f>VLOOKUP(B21,ĐT!$B$13:$AJ$26,38,0)</f>
        <v>#N/A</v>
      </c>
      <c r="AX21" s="754" t="e">
        <f>VLOOKUP(B21,ĐT!$B$13:$AJ$26,39,0)</f>
        <v>#N/A</v>
      </c>
      <c r="AY21" s="119">
        <v>14</v>
      </c>
      <c r="AZ21" s="119">
        <f>VLOOKUP(B21,'DM chua PD'!$B$12:$N$106,6,0)</f>
        <v>4277</v>
      </c>
      <c r="BA21" s="119">
        <f>VLOOKUP(B21,'DM chua PD'!$B$12:$N$106,7,0)</f>
        <v>3564</v>
      </c>
      <c r="BB21" s="119">
        <f>VLOOKUP(B21,'DM chua PD'!$B$12:$N$106,8,0)</f>
        <v>0</v>
      </c>
      <c r="BC21" s="119">
        <f>VLOOKUP(B21,'DM chua PD'!$B$12:$N$106,9,0)</f>
        <v>0</v>
      </c>
      <c r="BD21" s="119">
        <f>VLOOKUP(B21,'DM chua PD'!$B$12:$N$106,12,0)</f>
        <v>3564</v>
      </c>
      <c r="BE21" s="63"/>
      <c r="BF21" s="542" t="s">
        <v>892</v>
      </c>
      <c r="BG21" s="545" t="s">
        <v>899</v>
      </c>
    </row>
    <row r="22" spans="1:60" s="50" customFormat="1" ht="18" customHeight="1">
      <c r="A22" s="60">
        <v>6</v>
      </c>
      <c r="B22" s="61" t="s">
        <v>217</v>
      </c>
      <c r="C22" s="753">
        <f t="shared" si="54"/>
        <v>62</v>
      </c>
      <c r="D22" s="753" t="e">
        <f>+ĐT!#REF!+'DM chua PD'!G91</f>
        <v>#REF!</v>
      </c>
      <c r="E22" s="753" t="e">
        <f>+ĐT!#REF!+'DM chua PD'!H91</f>
        <v>#REF!</v>
      </c>
      <c r="F22" s="753" t="e">
        <f>+ĐT!#REF!+'DM chua PD'!I91</f>
        <v>#REF!</v>
      </c>
      <c r="G22" s="753" t="e">
        <f>+ĐT!#REF!+'DM chua PD'!J91</f>
        <v>#REF!</v>
      </c>
      <c r="H22" s="753" t="e">
        <f>+ĐT!#REF!+'DM chua PD'!K91</f>
        <v>#REF!</v>
      </c>
      <c r="I22" s="62">
        <f t="shared" si="59"/>
        <v>42600</v>
      </c>
      <c r="J22" s="78">
        <f t="shared" si="55"/>
        <v>42600</v>
      </c>
      <c r="K22" s="62">
        <v>41592</v>
      </c>
      <c r="L22" s="62">
        <v>1008</v>
      </c>
      <c r="M22" s="78">
        <f t="shared" si="60"/>
        <v>0</v>
      </c>
      <c r="N22" s="62"/>
      <c r="O22" s="62"/>
      <c r="P22" s="62"/>
      <c r="Q22" s="62"/>
      <c r="R22" s="62">
        <v>54</v>
      </c>
      <c r="S22" s="62" t="e">
        <f>VLOOKUP(B22,ĐT!$B$13:$AE$26,6,0)</f>
        <v>#N/A</v>
      </c>
      <c r="T22" s="62" t="e">
        <f>VLOOKUP(B22,ĐT!$B$13:$AE$26,7,0)</f>
        <v>#N/A</v>
      </c>
      <c r="U22" s="62" t="e">
        <f>VLOOKUP(B22,ĐT!$B$13:$AE$26,8,0)</f>
        <v>#N/A</v>
      </c>
      <c r="V22" s="62" t="e">
        <f>VLOOKUP(B22,ĐT!$B$13:$AE$26,9,0)</f>
        <v>#N/A</v>
      </c>
      <c r="W22" s="62" t="e">
        <f>VLOOKUP(B22,ĐT!$B$13:$AE$26,10,0)</f>
        <v>#N/A</v>
      </c>
      <c r="X22" s="13" t="e">
        <f t="shared" si="56"/>
        <v>#N/A</v>
      </c>
      <c r="Y22" s="13" t="e">
        <f t="shared" si="57"/>
        <v>#N/A</v>
      </c>
      <c r="Z22" s="13" t="e">
        <f t="shared" si="58"/>
        <v>#N/A</v>
      </c>
      <c r="AA22" s="13" t="e">
        <f t="shared" si="58"/>
        <v>#N/A</v>
      </c>
      <c r="AB22" s="13" t="e">
        <f>VLOOKUP(B22,ĐT!$B$13:$AE$26,19,0)</f>
        <v>#N/A</v>
      </c>
      <c r="AC22" s="13" t="e">
        <f>VLOOKUP(B22,ĐT!$B$13:$AE$26,20,0)</f>
        <v>#N/A</v>
      </c>
      <c r="AD22" s="13" t="e">
        <f>VLOOKUP(B22,ĐT!$B$13:$AE$26,21,0)</f>
        <v>#N/A</v>
      </c>
      <c r="AE22" s="13" t="e">
        <f>VLOOKUP(B22,ĐT!$B$13:$AE$26,22,0)</f>
        <v>#N/A</v>
      </c>
      <c r="AF22" s="13"/>
      <c r="AG22" s="754" t="e">
        <f>VLOOKUP(B22,ĐT!$B$13:$AE$26,23,0)</f>
        <v>#N/A</v>
      </c>
      <c r="AH22" s="754" t="e">
        <f>VLOOKUP(B22,ĐT!$B$13:$AE$26,24,0)</f>
        <v>#N/A</v>
      </c>
      <c r="AI22" s="754" t="e">
        <f>VLOOKUP(B22,ĐT!$B$13:$AE$26,25,0)</f>
        <v>#N/A</v>
      </c>
      <c r="AJ22" s="13" t="e">
        <f>VLOOKUP(B22,ĐT!$B$13:$AE$26,26,0)</f>
        <v>#N/A</v>
      </c>
      <c r="AK22" s="13" t="e">
        <f>VLOOKUP(B22,ĐT!$B$13:$AE$26,27,0)</f>
        <v>#N/A</v>
      </c>
      <c r="AL22" s="13" t="e">
        <f>VLOOKUP(B22,ĐT!$B$13:$AE$26,28,0)</f>
        <v>#N/A</v>
      </c>
      <c r="AM22" s="13" t="e">
        <f>VLOOKUP(B22,ĐT!$B$13:$AJ$26,29,0)</f>
        <v>#N/A</v>
      </c>
      <c r="AN22" s="13" t="e">
        <f>VLOOKUP(B22,ĐT!$B$13:$AJ$26,30,0)</f>
        <v>#N/A</v>
      </c>
      <c r="AO22" s="13" t="e">
        <f>VLOOKUP(B22,ĐT!$B$13:$AJ$26,31,0)</f>
        <v>#N/A</v>
      </c>
      <c r="AP22" s="13" t="e">
        <f>VLOOKUP(B22,ĐT!$B$13:$AJ$26,32,0)</f>
        <v>#N/A</v>
      </c>
      <c r="AQ22" s="13"/>
      <c r="AR22" s="754" t="e">
        <f>VLOOKUP(B22,ĐT!$B$13:$AJ$26,33,0)</f>
        <v>#N/A</v>
      </c>
      <c r="AS22" s="754" t="e">
        <f>VLOOKUP(B22,ĐT!$B$13:$AJ$26,34,0)</f>
        <v>#N/A</v>
      </c>
      <c r="AT22" s="754" t="e">
        <f>VLOOKUP(B22,ĐT!$B$13:$AJ$26,35,0)</f>
        <v>#N/A</v>
      </c>
      <c r="AU22" s="754" t="e">
        <f>VLOOKUP(B22,ĐT!$B$13:$AJ$26,36,0)</f>
        <v>#N/A</v>
      </c>
      <c r="AV22" s="754" t="e">
        <f>VLOOKUP(B22,ĐT!$B$13:$AJ$26,37,0)</f>
        <v>#N/A</v>
      </c>
      <c r="AW22" s="754" t="e">
        <f>VLOOKUP(B22,ĐT!$B$13:$AJ$26,38,0)</f>
        <v>#N/A</v>
      </c>
      <c r="AX22" s="754" t="e">
        <f>VLOOKUP(B22,ĐT!$B$13:$AJ$26,39,0)</f>
        <v>#N/A</v>
      </c>
      <c r="AY22" s="119">
        <v>8</v>
      </c>
      <c r="AZ22" s="119">
        <f>VLOOKUP(B22,'DM chua PD'!$B$12:$N$106,6,0)</f>
        <v>3878</v>
      </c>
      <c r="BA22" s="119">
        <f>VLOOKUP(B22,'DM chua PD'!$B$12:$N$106,7,0)</f>
        <v>3812</v>
      </c>
      <c r="BB22" s="119">
        <f>VLOOKUP(B22,'DM chua PD'!$B$12:$N$106,8,0)</f>
        <v>0</v>
      </c>
      <c r="BC22" s="119">
        <f>VLOOKUP(B22,'DM chua PD'!$B$12:$N$106,9,0)</f>
        <v>0</v>
      </c>
      <c r="BD22" s="119">
        <f>VLOOKUP(B22,'DM chua PD'!$B$12:$N$106,12,0)</f>
        <v>3812</v>
      </c>
      <c r="BE22" s="63"/>
      <c r="BF22" s="542" t="s">
        <v>892</v>
      </c>
      <c r="BG22" s="545" t="s">
        <v>900</v>
      </c>
    </row>
    <row r="23" spans="1:60" s="50" customFormat="1" ht="18" customHeight="1">
      <c r="A23" s="60">
        <v>7</v>
      </c>
      <c r="B23" s="61" t="s">
        <v>247</v>
      </c>
      <c r="C23" s="753">
        <f t="shared" si="54"/>
        <v>20</v>
      </c>
      <c r="D23" s="753" t="e">
        <f>+ĐT!#REF!+'DM chua PD'!G100</f>
        <v>#REF!</v>
      </c>
      <c r="E23" s="753" t="e">
        <f>+ĐT!#REF!+'DM chua PD'!H100</f>
        <v>#REF!</v>
      </c>
      <c r="F23" s="753" t="e">
        <f>+ĐT!#REF!+'DM chua PD'!I100</f>
        <v>#REF!</v>
      </c>
      <c r="G23" s="753" t="e">
        <f>+ĐT!#REF!+'DM chua PD'!J100</f>
        <v>#REF!</v>
      </c>
      <c r="H23" s="753" t="e">
        <f>+ĐT!#REF!+'DM chua PD'!K100</f>
        <v>#REF!</v>
      </c>
      <c r="I23" s="62">
        <f t="shared" si="59"/>
        <v>21968</v>
      </c>
      <c r="J23" s="78">
        <f t="shared" si="55"/>
        <v>21968</v>
      </c>
      <c r="K23" s="62">
        <v>21212</v>
      </c>
      <c r="L23" s="62">
        <v>756</v>
      </c>
      <c r="M23" s="78">
        <f t="shared" si="60"/>
        <v>0</v>
      </c>
      <c r="N23" s="62"/>
      <c r="O23" s="62"/>
      <c r="P23" s="62"/>
      <c r="Q23" s="62"/>
      <c r="R23" s="62">
        <v>16</v>
      </c>
      <c r="S23" s="62" t="e">
        <f>VLOOKUP(B23,ĐT!$B$13:$AE$26,6,0)</f>
        <v>#N/A</v>
      </c>
      <c r="T23" s="62" t="e">
        <f>VLOOKUP(B23,ĐT!$B$13:$AE$26,7,0)</f>
        <v>#N/A</v>
      </c>
      <c r="U23" s="62" t="e">
        <f>VLOOKUP(B23,ĐT!$B$13:$AE$26,8,0)</f>
        <v>#N/A</v>
      </c>
      <c r="V23" s="62" t="e">
        <f>VLOOKUP(B23,ĐT!$B$13:$AE$26,9,0)</f>
        <v>#N/A</v>
      </c>
      <c r="W23" s="62" t="e">
        <f>VLOOKUP(B23,ĐT!$B$13:$AE$26,10,0)</f>
        <v>#N/A</v>
      </c>
      <c r="X23" s="13" t="e">
        <f t="shared" si="56"/>
        <v>#N/A</v>
      </c>
      <c r="Y23" s="13" t="e">
        <f t="shared" si="57"/>
        <v>#N/A</v>
      </c>
      <c r="Z23" s="13" t="e">
        <f t="shared" si="58"/>
        <v>#N/A</v>
      </c>
      <c r="AA23" s="13" t="e">
        <f t="shared" si="58"/>
        <v>#N/A</v>
      </c>
      <c r="AB23" s="13" t="e">
        <f>VLOOKUP(B23,ĐT!$B$13:$AE$26,19,0)</f>
        <v>#N/A</v>
      </c>
      <c r="AC23" s="13" t="e">
        <f>VLOOKUP(B23,ĐT!$B$13:$AE$26,20,0)</f>
        <v>#N/A</v>
      </c>
      <c r="AD23" s="13" t="e">
        <f>VLOOKUP(B23,ĐT!$B$13:$AE$26,21,0)</f>
        <v>#N/A</v>
      </c>
      <c r="AE23" s="13" t="e">
        <f>VLOOKUP(B23,ĐT!$B$13:$AE$26,22,0)</f>
        <v>#N/A</v>
      </c>
      <c r="AF23" s="13"/>
      <c r="AG23" s="754" t="e">
        <f>VLOOKUP(B23,ĐT!$B$13:$AE$26,23,0)</f>
        <v>#N/A</v>
      </c>
      <c r="AH23" s="754" t="e">
        <f>VLOOKUP(B23,ĐT!$B$13:$AE$26,24,0)</f>
        <v>#N/A</v>
      </c>
      <c r="AI23" s="754" t="e">
        <f>VLOOKUP(B23,ĐT!$B$13:$AE$26,25,0)</f>
        <v>#N/A</v>
      </c>
      <c r="AJ23" s="13" t="e">
        <f>VLOOKUP(B23,ĐT!$B$13:$AE$26,26,0)</f>
        <v>#N/A</v>
      </c>
      <c r="AK23" s="13" t="e">
        <f>VLOOKUP(B23,ĐT!$B$13:$AE$26,27,0)</f>
        <v>#N/A</v>
      </c>
      <c r="AL23" s="13" t="e">
        <f>VLOOKUP(B23,ĐT!$B$13:$AE$26,28,0)</f>
        <v>#N/A</v>
      </c>
      <c r="AM23" s="13" t="e">
        <f>VLOOKUP(B23,ĐT!$B$13:$AJ$26,29,0)</f>
        <v>#N/A</v>
      </c>
      <c r="AN23" s="13" t="e">
        <f>VLOOKUP(B23,ĐT!$B$13:$AJ$26,30,0)</f>
        <v>#N/A</v>
      </c>
      <c r="AO23" s="13" t="e">
        <f>VLOOKUP(B23,ĐT!$B$13:$AJ$26,31,0)</f>
        <v>#N/A</v>
      </c>
      <c r="AP23" s="13" t="e">
        <f>VLOOKUP(B23,ĐT!$B$13:$AJ$26,32,0)</f>
        <v>#N/A</v>
      </c>
      <c r="AQ23" s="13"/>
      <c r="AR23" s="754" t="e">
        <f>VLOOKUP(B23,ĐT!$B$13:$AJ$26,33,0)</f>
        <v>#N/A</v>
      </c>
      <c r="AS23" s="754" t="e">
        <f>VLOOKUP(B23,ĐT!$B$13:$AJ$26,34,0)</f>
        <v>#N/A</v>
      </c>
      <c r="AT23" s="754" t="e">
        <f>VLOOKUP(B23,ĐT!$B$13:$AJ$26,35,0)</f>
        <v>#N/A</v>
      </c>
      <c r="AU23" s="754" t="e">
        <f>VLOOKUP(B23,ĐT!$B$13:$AJ$26,36,0)</f>
        <v>#N/A</v>
      </c>
      <c r="AV23" s="754" t="e">
        <f>VLOOKUP(B23,ĐT!$B$13:$AJ$26,37,0)</f>
        <v>#N/A</v>
      </c>
      <c r="AW23" s="754" t="e">
        <f>VLOOKUP(B23,ĐT!$B$13:$AJ$26,38,0)</f>
        <v>#N/A</v>
      </c>
      <c r="AX23" s="754" t="e">
        <f>VLOOKUP(B23,ĐT!$B$13:$AJ$26,39,0)</f>
        <v>#N/A</v>
      </c>
      <c r="AY23" s="119">
        <v>4</v>
      </c>
      <c r="AZ23" s="119">
        <f>VLOOKUP(B23,'DM chua PD'!$B$12:$N$106,6,0)</f>
        <v>1506</v>
      </c>
      <c r="BA23" s="119">
        <f>VLOOKUP(B23,'DM chua PD'!$B$12:$N$106,7,0)</f>
        <v>1506</v>
      </c>
      <c r="BB23" s="119">
        <f>VLOOKUP(B23,'DM chua PD'!$B$12:$N$106,8,0)</f>
        <v>0</v>
      </c>
      <c r="BC23" s="119">
        <f>VLOOKUP(B23,'DM chua PD'!$B$12:$N$106,9,0)</f>
        <v>0</v>
      </c>
      <c r="BD23" s="119">
        <f>VLOOKUP(B23,'DM chua PD'!$B$12:$N$106,12,0)</f>
        <v>1506</v>
      </c>
      <c r="BE23" s="63"/>
      <c r="BF23" s="542" t="s">
        <v>892</v>
      </c>
      <c r="BG23" s="545" t="s">
        <v>901</v>
      </c>
    </row>
    <row r="24" spans="1:60" s="50" customFormat="1" ht="18" customHeight="1">
      <c r="A24" s="60">
        <v>8</v>
      </c>
      <c r="B24" s="61" t="s">
        <v>258</v>
      </c>
      <c r="C24" s="753">
        <f t="shared" si="54"/>
        <v>21</v>
      </c>
      <c r="D24" s="753" t="e">
        <f>+ĐT!#REF!+'DM chua PD'!G105</f>
        <v>#REF!</v>
      </c>
      <c r="E24" s="753" t="e">
        <f>+ĐT!#REF!+'DM chua PD'!H105</f>
        <v>#REF!</v>
      </c>
      <c r="F24" s="753" t="e">
        <f>+ĐT!#REF!+'DM chua PD'!I105</f>
        <v>#REF!</v>
      </c>
      <c r="G24" s="753" t="e">
        <f>+ĐT!#REF!+'DM chua PD'!J105</f>
        <v>#REF!</v>
      </c>
      <c r="H24" s="753" t="e">
        <f>+ĐT!#REF!+'DM chua PD'!K105</f>
        <v>#REF!</v>
      </c>
      <c r="I24" s="62">
        <f>+J24+M24+Q24</f>
        <v>29376</v>
      </c>
      <c r="J24" s="78">
        <f t="shared" si="55"/>
        <v>27176</v>
      </c>
      <c r="K24" s="62">
        <v>26420</v>
      </c>
      <c r="L24" s="62">
        <v>756</v>
      </c>
      <c r="M24" s="78">
        <f t="shared" si="60"/>
        <v>0</v>
      </c>
      <c r="N24" s="62"/>
      <c r="O24" s="62"/>
      <c r="P24" s="62"/>
      <c r="Q24" s="62">
        <v>2200</v>
      </c>
      <c r="R24" s="62">
        <v>20</v>
      </c>
      <c r="S24" s="62" t="e">
        <f>VLOOKUP(B24,ĐT!$B$13:$AE$26,6,0)</f>
        <v>#N/A</v>
      </c>
      <c r="T24" s="62" t="e">
        <f>VLOOKUP(B24,ĐT!$B$13:$AE$26,7,0)</f>
        <v>#N/A</v>
      </c>
      <c r="U24" s="62" t="e">
        <f>VLOOKUP(B24,ĐT!$B$13:$AE$26,8,0)</f>
        <v>#N/A</v>
      </c>
      <c r="V24" s="62" t="e">
        <f>VLOOKUP(B24,ĐT!$B$13:$AE$26,9,0)</f>
        <v>#N/A</v>
      </c>
      <c r="W24" s="62" t="e">
        <f>VLOOKUP(B24,ĐT!$B$13:$AE$26,10,0)</f>
        <v>#N/A</v>
      </c>
      <c r="X24" s="13" t="e">
        <f t="shared" si="56"/>
        <v>#N/A</v>
      </c>
      <c r="Y24" s="13" t="e">
        <f t="shared" si="57"/>
        <v>#N/A</v>
      </c>
      <c r="Z24" s="13" t="e">
        <f t="shared" si="58"/>
        <v>#N/A</v>
      </c>
      <c r="AA24" s="13" t="e">
        <f t="shared" si="58"/>
        <v>#N/A</v>
      </c>
      <c r="AB24" s="13" t="e">
        <f>VLOOKUP(B24,ĐT!$B$13:$AE$26,19,0)</f>
        <v>#N/A</v>
      </c>
      <c r="AC24" s="13" t="e">
        <f>VLOOKUP(B24,ĐT!$B$13:$AE$26,20,0)</f>
        <v>#N/A</v>
      </c>
      <c r="AD24" s="13" t="e">
        <f>VLOOKUP(B24,ĐT!$B$13:$AE$26,21,0)</f>
        <v>#N/A</v>
      </c>
      <c r="AE24" s="13" t="e">
        <f>VLOOKUP(B24,ĐT!$B$13:$AE$26,22,0)</f>
        <v>#N/A</v>
      </c>
      <c r="AF24" s="13"/>
      <c r="AG24" s="754" t="e">
        <f>VLOOKUP(B24,ĐT!$B$13:$AE$26,23,0)</f>
        <v>#N/A</v>
      </c>
      <c r="AH24" s="754" t="e">
        <f>VLOOKUP(B24,ĐT!$B$13:$AE$26,24,0)</f>
        <v>#N/A</v>
      </c>
      <c r="AI24" s="754" t="e">
        <f>VLOOKUP(B24,ĐT!$B$13:$AE$26,25,0)</f>
        <v>#N/A</v>
      </c>
      <c r="AJ24" s="13" t="e">
        <f>VLOOKUP(B24,ĐT!$B$13:$AE$26,26,0)</f>
        <v>#N/A</v>
      </c>
      <c r="AK24" s="13" t="e">
        <f>VLOOKUP(B24,ĐT!$B$13:$AE$26,27,0)</f>
        <v>#N/A</v>
      </c>
      <c r="AL24" s="13" t="e">
        <f>VLOOKUP(B24,ĐT!$B$13:$AE$26,28,0)</f>
        <v>#N/A</v>
      </c>
      <c r="AM24" s="13" t="e">
        <f>VLOOKUP(B24,ĐT!$B$13:$AJ$26,29,0)</f>
        <v>#N/A</v>
      </c>
      <c r="AN24" s="13" t="e">
        <f>VLOOKUP(B24,ĐT!$B$13:$AJ$26,30,0)</f>
        <v>#N/A</v>
      </c>
      <c r="AO24" s="13" t="e">
        <f>VLOOKUP(B24,ĐT!$B$13:$AJ$26,31,0)</f>
        <v>#N/A</v>
      </c>
      <c r="AP24" s="13" t="e">
        <f>VLOOKUP(B24,ĐT!$B$13:$AJ$26,32,0)</f>
        <v>#N/A</v>
      </c>
      <c r="AQ24" s="13"/>
      <c r="AR24" s="754" t="e">
        <f>VLOOKUP(B24,ĐT!$B$13:$AJ$26,33,0)</f>
        <v>#N/A</v>
      </c>
      <c r="AS24" s="754" t="e">
        <f>VLOOKUP(B24,ĐT!$B$13:$AJ$26,34,0)</f>
        <v>#N/A</v>
      </c>
      <c r="AT24" s="754" t="e">
        <f>VLOOKUP(B24,ĐT!$B$13:$AJ$26,35,0)</f>
        <v>#N/A</v>
      </c>
      <c r="AU24" s="754" t="e">
        <f>VLOOKUP(B24,ĐT!$B$13:$AJ$26,36,0)</f>
        <v>#N/A</v>
      </c>
      <c r="AV24" s="754" t="e">
        <f>VLOOKUP(B24,ĐT!$B$13:$AJ$26,37,0)</f>
        <v>#N/A</v>
      </c>
      <c r="AW24" s="754" t="e">
        <f>VLOOKUP(B24,ĐT!$B$13:$AJ$26,38,0)</f>
        <v>#N/A</v>
      </c>
      <c r="AX24" s="754" t="e">
        <f>VLOOKUP(B24,ĐT!$B$13:$AJ$26,39,0)</f>
        <v>#N/A</v>
      </c>
      <c r="AY24" s="119">
        <v>1</v>
      </c>
      <c r="AZ24" s="119">
        <f>VLOOKUP(B24,'DM chua PD'!$B$12:$N$106,6,0)</f>
        <v>850</v>
      </c>
      <c r="BA24" s="119">
        <f>VLOOKUP(B24,'DM chua PD'!$B$12:$N$106,7,0)</f>
        <v>575</v>
      </c>
      <c r="BB24" s="119">
        <f>VLOOKUP(B24,'DM chua PD'!$B$12:$N$106,8,0)</f>
        <v>0</v>
      </c>
      <c r="BC24" s="119">
        <f>VLOOKUP(B24,'DM chua PD'!$B$12:$N$106,9,0)</f>
        <v>211</v>
      </c>
      <c r="BD24" s="119">
        <f>VLOOKUP(B24,'DM chua PD'!$B$12:$N$106,12,0)</f>
        <v>786</v>
      </c>
      <c r="BE24" s="63"/>
      <c r="BF24" s="542" t="s">
        <v>892</v>
      </c>
      <c r="BG24" s="545" t="s">
        <v>902</v>
      </c>
    </row>
    <row r="25" spans="1:60" s="50" customFormat="1" ht="30" customHeight="1">
      <c r="A25" s="51" t="s">
        <v>20</v>
      </c>
      <c r="B25" s="64" t="s">
        <v>429</v>
      </c>
      <c r="C25" s="52">
        <f t="shared" ref="C25:AJ25" si="61">+C26+C34</f>
        <v>129</v>
      </c>
      <c r="D25" s="52" t="e">
        <f t="shared" si="61"/>
        <v>#REF!</v>
      </c>
      <c r="E25" s="52" t="e">
        <f t="shared" si="61"/>
        <v>#REF!</v>
      </c>
      <c r="F25" s="115" t="e">
        <f t="shared" si="61"/>
        <v>#REF!</v>
      </c>
      <c r="G25" s="115">
        <f t="shared" ref="G25" si="62">+G26+G34</f>
        <v>0</v>
      </c>
      <c r="H25" s="52">
        <f t="shared" si="61"/>
        <v>1575</v>
      </c>
      <c r="I25" s="52">
        <f t="shared" ref="I25:J25" si="63">+I26+I34</f>
        <v>997357</v>
      </c>
      <c r="J25" s="52">
        <f t="shared" si="63"/>
        <v>996357</v>
      </c>
      <c r="K25" s="52">
        <f t="shared" si="61"/>
        <v>895357</v>
      </c>
      <c r="L25" s="52">
        <f t="shared" si="61"/>
        <v>101000</v>
      </c>
      <c r="M25" s="52">
        <f t="shared" ref="M25:O25" si="64">+M26+M34</f>
        <v>0</v>
      </c>
      <c r="N25" s="52">
        <f t="shared" ref="N25" si="65">+N26+N34</f>
        <v>0</v>
      </c>
      <c r="O25" s="52">
        <f t="shared" si="64"/>
        <v>0</v>
      </c>
      <c r="P25" s="52">
        <f t="shared" ref="P25" si="66">+P26+P34</f>
        <v>0</v>
      </c>
      <c r="Q25" s="52">
        <f t="shared" ref="Q25" si="67">+Q26+Q34</f>
        <v>1000</v>
      </c>
      <c r="R25" s="52">
        <f t="shared" si="61"/>
        <v>113</v>
      </c>
      <c r="S25" s="52" t="e">
        <f t="shared" si="61"/>
        <v>#N/A</v>
      </c>
      <c r="T25" s="52" t="e">
        <f t="shared" si="61"/>
        <v>#N/A</v>
      </c>
      <c r="U25" s="52" t="e">
        <f t="shared" si="61"/>
        <v>#N/A</v>
      </c>
      <c r="V25" s="52" t="e">
        <f t="shared" ref="V25" si="68">+V26+V34</f>
        <v>#N/A</v>
      </c>
      <c r="W25" s="52" t="e">
        <f t="shared" si="61"/>
        <v>#N/A</v>
      </c>
      <c r="X25" s="507" t="e">
        <f t="shared" ref="X25:AA25" si="69">+X26+X34</f>
        <v>#N/A</v>
      </c>
      <c r="Y25" s="507" t="e">
        <f t="shared" si="69"/>
        <v>#N/A</v>
      </c>
      <c r="Z25" s="507" t="e">
        <f t="shared" si="69"/>
        <v>#N/A</v>
      </c>
      <c r="AA25" s="507" t="e">
        <f t="shared" si="69"/>
        <v>#N/A</v>
      </c>
      <c r="AB25" s="52" t="e">
        <f t="shared" si="61"/>
        <v>#N/A</v>
      </c>
      <c r="AC25" s="52" t="e">
        <f t="shared" ref="AC25:AD25" si="70">+AC26+AC34</f>
        <v>#N/A</v>
      </c>
      <c r="AD25" s="52" t="e">
        <f t="shared" si="70"/>
        <v>#N/A</v>
      </c>
      <c r="AE25" s="52" t="e">
        <f t="shared" ref="AE25" si="71">+AE26+AE34</f>
        <v>#N/A</v>
      </c>
      <c r="AF25" s="52">
        <f t="shared" ref="AF25" si="72">+AF26+AF34</f>
        <v>0</v>
      </c>
      <c r="AG25" s="756" t="e">
        <f t="shared" si="61"/>
        <v>#N/A</v>
      </c>
      <c r="AH25" s="756" t="e">
        <f t="shared" ref="AH25:AI25" si="73">+AH26+AH34</f>
        <v>#N/A</v>
      </c>
      <c r="AI25" s="756" t="e">
        <f t="shared" si="73"/>
        <v>#N/A</v>
      </c>
      <c r="AJ25" s="507" t="e">
        <f t="shared" si="61"/>
        <v>#N/A</v>
      </c>
      <c r="AK25" s="507" t="e">
        <f t="shared" ref="AK25:AV25" si="74">+AK26+AK34</f>
        <v>#N/A</v>
      </c>
      <c r="AL25" s="507" t="e">
        <f t="shared" si="74"/>
        <v>#N/A</v>
      </c>
      <c r="AM25" s="507" t="e">
        <f t="shared" si="74"/>
        <v>#N/A</v>
      </c>
      <c r="AN25" s="507" t="e">
        <f t="shared" si="74"/>
        <v>#N/A</v>
      </c>
      <c r="AO25" s="507" t="e">
        <f t="shared" si="74"/>
        <v>#N/A</v>
      </c>
      <c r="AP25" s="507" t="e">
        <f t="shared" ref="AP25" si="75">+AP26+AP34</f>
        <v>#N/A</v>
      </c>
      <c r="AQ25" s="507" t="e">
        <f t="shared" ref="AQ25" si="76">+AQ26+AQ34</f>
        <v>#REF!</v>
      </c>
      <c r="AR25" s="756" t="e">
        <f t="shared" si="74"/>
        <v>#N/A</v>
      </c>
      <c r="AS25" s="756" t="e">
        <f t="shared" si="74"/>
        <v>#N/A</v>
      </c>
      <c r="AT25" s="756" t="e">
        <f t="shared" ref="AT25" si="77">+AT26+AT34</f>
        <v>#N/A</v>
      </c>
      <c r="AU25" s="756" t="e">
        <f t="shared" si="74"/>
        <v>#N/A</v>
      </c>
      <c r="AV25" s="756" t="e">
        <f t="shared" si="74"/>
        <v>#N/A</v>
      </c>
      <c r="AW25" s="756" t="e">
        <f t="shared" ref="AW25:AX25" si="78">+AW26+AW34</f>
        <v>#N/A</v>
      </c>
      <c r="AX25" s="756" t="e">
        <f t="shared" si="78"/>
        <v>#N/A</v>
      </c>
      <c r="AY25" s="115">
        <f t="shared" ref="AY25:BD25" si="79">+AY26+AY34</f>
        <v>16</v>
      </c>
      <c r="AZ25" s="115">
        <f t="shared" si="79"/>
        <v>134158.8350515464</v>
      </c>
      <c r="BA25" s="115">
        <f t="shared" si="79"/>
        <v>131849</v>
      </c>
      <c r="BB25" s="115">
        <f t="shared" si="79"/>
        <v>0</v>
      </c>
      <c r="BC25" s="115">
        <f t="shared" si="79"/>
        <v>2309.8350515463917</v>
      </c>
      <c r="BD25" s="115">
        <f t="shared" si="79"/>
        <v>134158.8350515464</v>
      </c>
      <c r="BE25" s="65"/>
      <c r="BF25" s="542" t="s">
        <v>893</v>
      </c>
      <c r="BG25" s="547" t="s">
        <v>895</v>
      </c>
    </row>
    <row r="26" spans="1:60" s="50" customFormat="1" ht="18" customHeight="1">
      <c r="A26" s="57" t="s">
        <v>37</v>
      </c>
      <c r="B26" s="58" t="s">
        <v>36</v>
      </c>
      <c r="C26" s="56">
        <f>+C27+C32</f>
        <v>127</v>
      </c>
      <c r="D26" s="56" t="e">
        <f>+D27+D32</f>
        <v>#REF!</v>
      </c>
      <c r="E26" s="56" t="e">
        <f t="shared" ref="E26:BD26" si="80">+E27+E32</f>
        <v>#REF!</v>
      </c>
      <c r="F26" s="116" t="e">
        <f t="shared" si="80"/>
        <v>#REF!</v>
      </c>
      <c r="G26" s="116">
        <f t="shared" ref="G26" si="81">+G27+G32</f>
        <v>0</v>
      </c>
      <c r="H26" s="56">
        <f t="shared" si="80"/>
        <v>1575</v>
      </c>
      <c r="I26" s="56">
        <f t="shared" ref="I26" si="82">+I27+I32</f>
        <v>910373</v>
      </c>
      <c r="J26" s="56">
        <f t="shared" si="80"/>
        <v>909373</v>
      </c>
      <c r="K26" s="56">
        <f t="shared" si="80"/>
        <v>808373</v>
      </c>
      <c r="L26" s="56">
        <f t="shared" si="80"/>
        <v>101000</v>
      </c>
      <c r="M26" s="56">
        <f t="shared" ref="M26:O26" si="83">+M27+M32</f>
        <v>0</v>
      </c>
      <c r="N26" s="56">
        <f t="shared" ref="N26" si="84">+N27+N32</f>
        <v>0</v>
      </c>
      <c r="O26" s="56">
        <f t="shared" si="83"/>
        <v>0</v>
      </c>
      <c r="P26" s="56">
        <f t="shared" ref="P26" si="85">+P27+P32</f>
        <v>0</v>
      </c>
      <c r="Q26" s="56">
        <f t="shared" ref="Q26" si="86">+Q27+Q32</f>
        <v>1000</v>
      </c>
      <c r="R26" s="56">
        <f t="shared" si="80"/>
        <v>111</v>
      </c>
      <c r="S26" s="56" t="e">
        <f t="shared" si="80"/>
        <v>#N/A</v>
      </c>
      <c r="T26" s="56" t="e">
        <f t="shared" si="80"/>
        <v>#N/A</v>
      </c>
      <c r="U26" s="56" t="e">
        <f t="shared" si="80"/>
        <v>#N/A</v>
      </c>
      <c r="V26" s="56" t="e">
        <f t="shared" ref="V26" si="87">+V27+V32</f>
        <v>#N/A</v>
      </c>
      <c r="W26" s="56" t="e">
        <f t="shared" si="80"/>
        <v>#N/A</v>
      </c>
      <c r="X26" s="513" t="e">
        <f t="shared" ref="X26:AA26" si="88">+X27+X32</f>
        <v>#N/A</v>
      </c>
      <c r="Y26" s="513" t="e">
        <f t="shared" si="88"/>
        <v>#N/A</v>
      </c>
      <c r="Z26" s="513" t="e">
        <f t="shared" si="88"/>
        <v>#N/A</v>
      </c>
      <c r="AA26" s="513" t="e">
        <f t="shared" si="88"/>
        <v>#N/A</v>
      </c>
      <c r="AB26" s="56" t="e">
        <f t="shared" si="80"/>
        <v>#N/A</v>
      </c>
      <c r="AC26" s="56" t="e">
        <f t="shared" ref="AC26:AD26" si="89">+AC27+AC32</f>
        <v>#N/A</v>
      </c>
      <c r="AD26" s="56" t="e">
        <f t="shared" si="89"/>
        <v>#N/A</v>
      </c>
      <c r="AE26" s="56" t="e">
        <f t="shared" ref="AE26" si="90">+AE27+AE32</f>
        <v>#N/A</v>
      </c>
      <c r="AF26" s="56">
        <f t="shared" ref="AF26" si="91">+AF27+AF32</f>
        <v>0</v>
      </c>
      <c r="AG26" s="755" t="e">
        <f t="shared" si="80"/>
        <v>#N/A</v>
      </c>
      <c r="AH26" s="755" t="e">
        <f t="shared" ref="AH26:AI26" si="92">+AH27+AH32</f>
        <v>#N/A</v>
      </c>
      <c r="AI26" s="755" t="e">
        <f t="shared" si="92"/>
        <v>#N/A</v>
      </c>
      <c r="AJ26" s="513" t="e">
        <f t="shared" si="80"/>
        <v>#N/A</v>
      </c>
      <c r="AK26" s="513" t="e">
        <f t="shared" ref="AK26:AV26" si="93">+AK27+AK32</f>
        <v>#N/A</v>
      </c>
      <c r="AL26" s="513" t="e">
        <f t="shared" si="93"/>
        <v>#N/A</v>
      </c>
      <c r="AM26" s="513" t="e">
        <f t="shared" si="93"/>
        <v>#N/A</v>
      </c>
      <c r="AN26" s="513" t="e">
        <f t="shared" si="93"/>
        <v>#N/A</v>
      </c>
      <c r="AO26" s="513" t="e">
        <f t="shared" si="93"/>
        <v>#N/A</v>
      </c>
      <c r="AP26" s="513" t="e">
        <f t="shared" ref="AP26" si="94">+AP27+AP32</f>
        <v>#N/A</v>
      </c>
      <c r="AQ26" s="513" t="e">
        <f t="shared" ref="AQ26" si="95">+AQ27+AQ32</f>
        <v>#REF!</v>
      </c>
      <c r="AR26" s="755" t="e">
        <f t="shared" si="93"/>
        <v>#N/A</v>
      </c>
      <c r="AS26" s="755" t="e">
        <f t="shared" si="93"/>
        <v>#N/A</v>
      </c>
      <c r="AT26" s="755" t="e">
        <f t="shared" ref="AT26" si="96">+AT27+AT32</f>
        <v>#N/A</v>
      </c>
      <c r="AU26" s="755" t="e">
        <f t="shared" si="93"/>
        <v>#N/A</v>
      </c>
      <c r="AV26" s="755" t="e">
        <f t="shared" si="93"/>
        <v>#N/A</v>
      </c>
      <c r="AW26" s="755" t="e">
        <f t="shared" ref="AW26:AX26" si="97">+AW27+AW32</f>
        <v>#N/A</v>
      </c>
      <c r="AX26" s="755" t="e">
        <f t="shared" si="97"/>
        <v>#N/A</v>
      </c>
      <c r="AY26" s="116">
        <f t="shared" si="80"/>
        <v>16</v>
      </c>
      <c r="AZ26" s="116">
        <f t="shared" si="80"/>
        <v>134158.8350515464</v>
      </c>
      <c r="BA26" s="116">
        <f t="shared" si="80"/>
        <v>131849</v>
      </c>
      <c r="BB26" s="116">
        <f t="shared" si="80"/>
        <v>0</v>
      </c>
      <c r="BC26" s="116">
        <f t="shared" si="80"/>
        <v>2309.8350515463917</v>
      </c>
      <c r="BD26" s="116">
        <f t="shared" si="80"/>
        <v>134158.8350515464</v>
      </c>
      <c r="BE26" s="66"/>
      <c r="BF26" s="542" t="s">
        <v>893</v>
      </c>
      <c r="BG26" s="547" t="s">
        <v>895</v>
      </c>
    </row>
    <row r="27" spans="1:60" s="50" customFormat="1" ht="45" customHeight="1">
      <c r="A27" s="72" t="s">
        <v>57</v>
      </c>
      <c r="B27" s="73" t="s">
        <v>624</v>
      </c>
      <c r="C27" s="74">
        <f>SUBTOTAL(9,C28:C31)</f>
        <v>124</v>
      </c>
      <c r="D27" s="74">
        <f t="shared" ref="D27:H27" si="98">SUBTOTAL(9,D28:D31)</f>
        <v>840422.54639175255</v>
      </c>
      <c r="E27" s="74">
        <f t="shared" si="98"/>
        <v>811417</v>
      </c>
      <c r="F27" s="652">
        <f t="shared" si="98"/>
        <v>27429.824742268043</v>
      </c>
      <c r="G27" s="652">
        <f t="shared" ref="G27" si="99">SUBTOTAL(9,G28:G31)</f>
        <v>0</v>
      </c>
      <c r="H27" s="74">
        <f t="shared" si="98"/>
        <v>1575</v>
      </c>
      <c r="I27" s="74">
        <f t="shared" ref="I27:J27" si="100">SUBTOTAL(9,I28:I31)</f>
        <v>809373</v>
      </c>
      <c r="J27" s="74">
        <f t="shared" si="100"/>
        <v>808373</v>
      </c>
      <c r="K27" s="74">
        <f t="shared" ref="K27" si="101">SUBTOTAL(9,K28:K31)</f>
        <v>808373</v>
      </c>
      <c r="L27" s="74">
        <f t="shared" ref="L27:O27" si="102">SUBTOTAL(9,L28:L31)</f>
        <v>0</v>
      </c>
      <c r="M27" s="74">
        <f t="shared" si="102"/>
        <v>0</v>
      </c>
      <c r="N27" s="74">
        <f t="shared" ref="N27" si="103">SUBTOTAL(9,N28:N31)</f>
        <v>0</v>
      </c>
      <c r="O27" s="74">
        <f t="shared" si="102"/>
        <v>0</v>
      </c>
      <c r="P27" s="74">
        <f t="shared" ref="P27" si="104">SUBTOTAL(9,P28:P31)</f>
        <v>0</v>
      </c>
      <c r="Q27" s="74">
        <f t="shared" ref="Q27" si="105">SUBTOTAL(9,Q28:Q31)</f>
        <v>1000</v>
      </c>
      <c r="R27" s="74">
        <f t="shared" ref="R27" si="106">SUBTOTAL(9,R28:R31)</f>
        <v>108</v>
      </c>
      <c r="S27" s="74" t="e">
        <f t="shared" ref="S27" si="107">SUBTOTAL(9,S28:S31)</f>
        <v>#N/A</v>
      </c>
      <c r="T27" s="74" t="e">
        <f t="shared" ref="T27" si="108">SUBTOTAL(9,T28:T31)</f>
        <v>#N/A</v>
      </c>
      <c r="U27" s="74" t="e">
        <f t="shared" ref="U27:V27" si="109">SUBTOTAL(9,U28:U31)</f>
        <v>#N/A</v>
      </c>
      <c r="V27" s="74" t="e">
        <f t="shared" si="109"/>
        <v>#N/A</v>
      </c>
      <c r="W27" s="74" t="e">
        <f t="shared" ref="W27" si="110">SUBTOTAL(9,W28:W31)</f>
        <v>#N/A</v>
      </c>
      <c r="X27" s="790" t="e">
        <f t="shared" ref="X27:AA27" si="111">SUBTOTAL(9,X28:X31)</f>
        <v>#N/A</v>
      </c>
      <c r="Y27" s="790" t="e">
        <f t="shared" si="111"/>
        <v>#N/A</v>
      </c>
      <c r="Z27" s="790" t="e">
        <f t="shared" si="111"/>
        <v>#N/A</v>
      </c>
      <c r="AA27" s="790" t="e">
        <f t="shared" si="111"/>
        <v>#N/A</v>
      </c>
      <c r="AB27" s="74" t="e">
        <f t="shared" ref="AB27" si="112">SUBTOTAL(9,AB28:AB31)</f>
        <v>#N/A</v>
      </c>
      <c r="AC27" s="74" t="e">
        <f t="shared" ref="AC27" si="113">SUBTOTAL(9,AC28:AC31)</f>
        <v>#N/A</v>
      </c>
      <c r="AD27" s="74" t="e">
        <f t="shared" ref="AD27:AE27" si="114">SUBTOTAL(9,AD28:AD31)</f>
        <v>#N/A</v>
      </c>
      <c r="AE27" s="74" t="e">
        <f t="shared" si="114"/>
        <v>#N/A</v>
      </c>
      <c r="AF27" s="74">
        <f t="shared" ref="AF27" si="115">SUBTOTAL(9,AF28:AF31)</f>
        <v>0</v>
      </c>
      <c r="AG27" s="757" t="e">
        <f t="shared" ref="AG27" si="116">SUBTOTAL(9,AG28:AG31)</f>
        <v>#N/A</v>
      </c>
      <c r="AH27" s="757" t="e">
        <f t="shared" ref="AH27" si="117">SUBTOTAL(9,AH28:AH31)</f>
        <v>#N/A</v>
      </c>
      <c r="AI27" s="757" t="e">
        <f t="shared" ref="AI27" si="118">SUBTOTAL(9,AI28:AI31)</f>
        <v>#N/A</v>
      </c>
      <c r="AJ27" s="790" t="e">
        <f t="shared" ref="AJ27" si="119">SUBTOTAL(9,AJ28:AJ31)</f>
        <v>#N/A</v>
      </c>
      <c r="AK27" s="790" t="e">
        <f t="shared" ref="AK27" si="120">SUBTOTAL(9,AK28:AK31)</f>
        <v>#N/A</v>
      </c>
      <c r="AL27" s="790" t="e">
        <f t="shared" ref="AL27" si="121">SUBTOTAL(9,AL28:AL31)</f>
        <v>#N/A</v>
      </c>
      <c r="AM27" s="790" t="e">
        <f t="shared" ref="AM27" si="122">SUBTOTAL(9,AM28:AM31)</f>
        <v>#N/A</v>
      </c>
      <c r="AN27" s="790" t="e">
        <f t="shared" ref="AN27" si="123">SUBTOTAL(9,AN28:AN31)</f>
        <v>#N/A</v>
      </c>
      <c r="AO27" s="790" t="e">
        <f t="shared" ref="AO27:AP27" si="124">SUBTOTAL(9,AO28:AO31)</f>
        <v>#N/A</v>
      </c>
      <c r="AP27" s="790" t="e">
        <f t="shared" si="124"/>
        <v>#N/A</v>
      </c>
      <c r="AQ27" s="790" t="e">
        <f t="shared" ref="AQ27" si="125">SUBTOTAL(9,AQ28:AQ31)</f>
        <v>#REF!</v>
      </c>
      <c r="AR27" s="757" t="e">
        <f t="shared" ref="AR27" si="126">SUBTOTAL(9,AR28:AR31)</f>
        <v>#N/A</v>
      </c>
      <c r="AS27" s="757" t="e">
        <f t="shared" ref="AS27:AT27" si="127">SUBTOTAL(9,AS28:AS31)</f>
        <v>#N/A</v>
      </c>
      <c r="AT27" s="757" t="e">
        <f t="shared" si="127"/>
        <v>#N/A</v>
      </c>
      <c r="AU27" s="757" t="e">
        <f t="shared" ref="AU27" si="128">SUBTOTAL(9,AU28:AU31)</f>
        <v>#N/A</v>
      </c>
      <c r="AV27" s="757" t="e">
        <f t="shared" ref="AV27" si="129">SUBTOTAL(9,AV28:AV31)</f>
        <v>#N/A</v>
      </c>
      <c r="AW27" s="757" t="e">
        <f t="shared" ref="AW27:AX27" si="130">SUBTOTAL(9,AW28:AW31)</f>
        <v>#N/A</v>
      </c>
      <c r="AX27" s="757" t="e">
        <f t="shared" si="130"/>
        <v>#N/A</v>
      </c>
      <c r="AY27" s="74">
        <f t="shared" ref="AY27" si="131">SUBTOTAL(9,AY28:AY31)</f>
        <v>16</v>
      </c>
      <c r="AZ27" s="74">
        <f t="shared" ref="AZ27" si="132">SUBTOTAL(9,AZ28:AZ31)</f>
        <v>134158.8350515464</v>
      </c>
      <c r="BA27" s="74">
        <f t="shared" ref="BA27" si="133">SUBTOTAL(9,BA28:BA31)</f>
        <v>131849</v>
      </c>
      <c r="BB27" s="74">
        <f t="shared" ref="BB27" si="134">SUBTOTAL(9,BB28:BB31)</f>
        <v>0</v>
      </c>
      <c r="BC27" s="74">
        <f t="shared" ref="BC27" si="135">SUBTOTAL(9,BC28:BC31)</f>
        <v>2309.8350515463917</v>
      </c>
      <c r="BD27" s="74">
        <f t="shared" ref="BD27" si="136">SUBTOTAL(9,BD28:BD31)</f>
        <v>134158.8350515464</v>
      </c>
      <c r="BE27" s="75"/>
      <c r="BF27" s="543" t="s">
        <v>893</v>
      </c>
      <c r="BG27" s="547" t="s">
        <v>895</v>
      </c>
    </row>
    <row r="28" spans="1:60" s="50" customFormat="1" ht="18" customHeight="1">
      <c r="A28" s="67" t="s">
        <v>18</v>
      </c>
      <c r="B28" s="61" t="s">
        <v>204</v>
      </c>
      <c r="C28" s="62">
        <f>+R28+AY28</f>
        <v>26</v>
      </c>
      <c r="D28" s="62">
        <v>214072</v>
      </c>
      <c r="E28" s="62">
        <v>208072</v>
      </c>
      <c r="F28" s="664">
        <v>6000</v>
      </c>
      <c r="G28" s="62"/>
      <c r="H28" s="62">
        <v>0</v>
      </c>
      <c r="I28" s="62">
        <f>+J28+M28+Q28</f>
        <v>209072</v>
      </c>
      <c r="J28" s="78">
        <f>SUM(K28:L28)</f>
        <v>208072</v>
      </c>
      <c r="K28" s="62">
        <v>208072</v>
      </c>
      <c r="L28" s="62"/>
      <c r="M28" s="78">
        <f t="shared" ref="M28:M31" si="137">SUM(N28:O28)</f>
        <v>0</v>
      </c>
      <c r="N28" s="62"/>
      <c r="O28" s="62"/>
      <c r="P28" s="62"/>
      <c r="Q28" s="62">
        <v>1000</v>
      </c>
      <c r="R28" s="62">
        <v>22</v>
      </c>
      <c r="S28" s="62" t="e">
        <f>VLOOKUP(B28,ĐT!$B$27:$AE$29,6,0)</f>
        <v>#N/A</v>
      </c>
      <c r="T28" s="62" t="e">
        <f>VLOOKUP(B28,ĐT!$B$27:$AE$29,7,0)</f>
        <v>#N/A</v>
      </c>
      <c r="U28" s="62" t="e">
        <f>VLOOKUP(B28,ĐT!$B$27:$AE$29,8,0)</f>
        <v>#N/A</v>
      </c>
      <c r="V28" s="62" t="e">
        <f>VLOOKUP(B28,ĐT!$B$27:$AE$29,9,0)</f>
        <v>#N/A</v>
      </c>
      <c r="W28" s="62" t="e">
        <f>VLOOKUP(B28,ĐT!$B$27:$AE$29,10,0)</f>
        <v>#N/A</v>
      </c>
      <c r="X28" s="13" t="e">
        <f>SUM(Y28:AA28)</f>
        <v>#N/A</v>
      </c>
      <c r="Y28" s="13" t="e">
        <f>+AC28+AN28</f>
        <v>#N/A</v>
      </c>
      <c r="Z28" s="13" t="e">
        <f t="shared" ref="Z28:AA31" si="138">+AD28+AO28</f>
        <v>#N/A</v>
      </c>
      <c r="AA28" s="13" t="e">
        <f t="shared" si="138"/>
        <v>#N/A</v>
      </c>
      <c r="AB28" s="13" t="e">
        <f>VLOOKUP(B28,ĐT!$B$27:$AE$29,19,0)</f>
        <v>#N/A</v>
      </c>
      <c r="AC28" s="13" t="e">
        <f>VLOOKUP(B28,ĐT!$B$27:$AE$29,20,0)</f>
        <v>#N/A</v>
      </c>
      <c r="AD28" s="13" t="e">
        <f>VLOOKUP(B28,ĐT!$B$27:$AE$29,21,0)</f>
        <v>#N/A</v>
      </c>
      <c r="AE28" s="13" t="e">
        <f>VLOOKUP(B28,ĐT!$B$27:$AE$29,22,0)</f>
        <v>#N/A</v>
      </c>
      <c r="AF28" s="13"/>
      <c r="AG28" s="754" t="e">
        <f>VLOOKUP(B28,ĐT!$B$27:$AE$29,23,0)</f>
        <v>#N/A</v>
      </c>
      <c r="AH28" s="754" t="e">
        <f>VLOOKUP(B28,ĐT!$B$27:$AE$29,24,0)</f>
        <v>#N/A</v>
      </c>
      <c r="AI28" s="754" t="e">
        <f>VLOOKUP(B28,ĐT!$B$27:$AE$29,25,0)</f>
        <v>#N/A</v>
      </c>
      <c r="AJ28" s="13" t="e">
        <f>VLOOKUP(B28,ĐT!$B$27:$AE$29,26,0)</f>
        <v>#N/A</v>
      </c>
      <c r="AK28" s="13" t="e">
        <f>VLOOKUP(B28,ĐT!$B$27:$AE$29,27,0)</f>
        <v>#N/A</v>
      </c>
      <c r="AL28" s="13" t="e">
        <f>VLOOKUP(B28,ĐT!$B$27:$AE$29,28,0)</f>
        <v>#N/A</v>
      </c>
      <c r="AM28" s="13" t="e">
        <f>VLOOKUP(B28,ĐT!$B$27:$AJ$29,29,0)-AQ28</f>
        <v>#N/A</v>
      </c>
      <c r="AN28" s="13" t="e">
        <f>VLOOKUP(B28,ĐT!$B$27:$AJ$29,30,0)-AQ28</f>
        <v>#N/A</v>
      </c>
      <c r="AO28" s="13" t="e">
        <f>VLOOKUP(B28,ĐT!$B$27:$AJ$29,31,0)</f>
        <v>#N/A</v>
      </c>
      <c r="AP28" s="13" t="e">
        <f>VLOOKUP(B28,ĐT!$B$27:$AJ$29,32,0)</f>
        <v>#N/A</v>
      </c>
      <c r="AQ28" s="13" t="e">
        <f>+ĐT!#REF!</f>
        <v>#REF!</v>
      </c>
      <c r="AR28" s="754" t="e">
        <f>VLOOKUP(B28,ĐT!$B$27:$AJ$29,33,0)</f>
        <v>#N/A</v>
      </c>
      <c r="AS28" s="754" t="e">
        <f>VLOOKUP(B28,ĐT!$B$27:$AJ$29,34,0)</f>
        <v>#N/A</v>
      </c>
      <c r="AT28" s="754" t="e">
        <f>VLOOKUP(B28,ĐT!$B$27:$AJ$29,35,0)</f>
        <v>#N/A</v>
      </c>
      <c r="AU28" s="754" t="e">
        <f>VLOOKUP(B28,ĐT!$B$27:$AJ$29,36,0)</f>
        <v>#N/A</v>
      </c>
      <c r="AV28" s="754" t="e">
        <f>VLOOKUP(B28,ĐT!$B$27:$AJ$29,37,0)</f>
        <v>#N/A</v>
      </c>
      <c r="AW28" s="754" t="e">
        <f>VLOOKUP(B28,ĐT!$B$27:$AJ29,38,0)</f>
        <v>#N/A</v>
      </c>
      <c r="AX28" s="754" t="e">
        <f>VLOOKUP(B28,ĐT!$B$27:$AJ29,39,0)</f>
        <v>#N/A</v>
      </c>
      <c r="AY28" s="119">
        <v>4</v>
      </c>
      <c r="AZ28" s="119">
        <f>VLOOKUP(B28,'DM chua PD'!$B$107:$N$122,6,0)</f>
        <v>21199</v>
      </c>
      <c r="BA28" s="119">
        <f>VLOOKUP(B28,'DM chua PD'!$B$107:$N$122,7,0)</f>
        <v>21199</v>
      </c>
      <c r="BB28" s="119">
        <f>VLOOKUP(B28,'DM chua PD'!$B$107:$N$122,8,0)</f>
        <v>0</v>
      </c>
      <c r="BC28" s="119">
        <f>VLOOKUP(B28,'DM chua PD'!$B$107:$N$122,9,0)</f>
        <v>0</v>
      </c>
      <c r="BD28" s="119">
        <f>VLOOKUP(B28,'DM chua PD'!$B$107:$N$122,12,0)</f>
        <v>21199</v>
      </c>
      <c r="BE28" s="68"/>
      <c r="BF28" s="542" t="s">
        <v>893</v>
      </c>
      <c r="BG28" s="545" t="s">
        <v>899</v>
      </c>
    </row>
    <row r="29" spans="1:60" s="50" customFormat="1" ht="18" customHeight="1">
      <c r="A29" s="67" t="s">
        <v>19</v>
      </c>
      <c r="B29" s="61" t="s">
        <v>217</v>
      </c>
      <c r="C29" s="62">
        <f>+R29+AY29</f>
        <v>43</v>
      </c>
      <c r="D29" s="62">
        <v>219611.54639175255</v>
      </c>
      <c r="E29" s="62">
        <v>212856</v>
      </c>
      <c r="F29" s="664">
        <v>6754.8247422680424</v>
      </c>
      <c r="G29" s="62"/>
      <c r="H29" s="62">
        <v>0</v>
      </c>
      <c r="I29" s="62">
        <f t="shared" ref="I29:I31" si="139">+J29+M29</f>
        <v>212856</v>
      </c>
      <c r="J29" s="78">
        <f>SUM(K29:L29)</f>
        <v>212856</v>
      </c>
      <c r="K29" s="62">
        <v>212856</v>
      </c>
      <c r="L29" s="62"/>
      <c r="M29" s="78">
        <f t="shared" si="137"/>
        <v>0</v>
      </c>
      <c r="N29" s="62"/>
      <c r="O29" s="62"/>
      <c r="P29" s="62"/>
      <c r="Q29" s="62"/>
      <c r="R29" s="62">
        <v>36</v>
      </c>
      <c r="S29" s="62" t="e">
        <f>VLOOKUP(B29,ĐT!$B$27:$AE$29,6,0)</f>
        <v>#N/A</v>
      </c>
      <c r="T29" s="62" t="e">
        <f>VLOOKUP(B29,ĐT!$B$27:$AE$29,7,0)</f>
        <v>#N/A</v>
      </c>
      <c r="U29" s="62" t="e">
        <f>VLOOKUP(B29,ĐT!$B$27:$AE$29,8,0)</f>
        <v>#N/A</v>
      </c>
      <c r="V29" s="62" t="e">
        <f>VLOOKUP(B29,ĐT!$B$27:$AE$29,9,0)</f>
        <v>#N/A</v>
      </c>
      <c r="W29" s="62" t="e">
        <f>VLOOKUP(B29,ĐT!$B$27:$AE$29,10,0)</f>
        <v>#N/A</v>
      </c>
      <c r="X29" s="13" t="e">
        <f>SUM(Y29:AA29)</f>
        <v>#N/A</v>
      </c>
      <c r="Y29" s="13" t="e">
        <f>+AC29+AN29</f>
        <v>#N/A</v>
      </c>
      <c r="Z29" s="13" t="e">
        <f t="shared" si="138"/>
        <v>#N/A</v>
      </c>
      <c r="AA29" s="13" t="e">
        <f t="shared" si="138"/>
        <v>#N/A</v>
      </c>
      <c r="AB29" s="13" t="e">
        <f>VLOOKUP(B29,ĐT!$B$27:$AE$29,19,0)</f>
        <v>#N/A</v>
      </c>
      <c r="AC29" s="13" t="e">
        <f>VLOOKUP(B29,ĐT!$B$27:$AE$29,20,0)</f>
        <v>#N/A</v>
      </c>
      <c r="AD29" s="13" t="e">
        <f>VLOOKUP(B29,ĐT!$B$27:$AE$29,21,0)</f>
        <v>#N/A</v>
      </c>
      <c r="AE29" s="13" t="e">
        <f>VLOOKUP(B29,ĐT!$B$27:$AE$29,22,0)</f>
        <v>#N/A</v>
      </c>
      <c r="AF29" s="13"/>
      <c r="AG29" s="754" t="e">
        <f>VLOOKUP(B29,ĐT!$B$27:$AE$29,23,0)</f>
        <v>#N/A</v>
      </c>
      <c r="AH29" s="754" t="e">
        <f>VLOOKUP(B29,ĐT!$B$27:$AE$29,24,0)</f>
        <v>#N/A</v>
      </c>
      <c r="AI29" s="754" t="e">
        <f>VLOOKUP(B29,ĐT!$B$27:$AE$29,25,0)</f>
        <v>#N/A</v>
      </c>
      <c r="AJ29" s="13" t="e">
        <f>VLOOKUP(B29,ĐT!$B$27:$AE$29,26,0)</f>
        <v>#N/A</v>
      </c>
      <c r="AK29" s="13" t="e">
        <f>VLOOKUP(B29,ĐT!$B$27:$AE$29,27,0)</f>
        <v>#N/A</v>
      </c>
      <c r="AL29" s="13" t="e">
        <f>VLOOKUP(B29,ĐT!$B$27:$AE$29,28,0)</f>
        <v>#N/A</v>
      </c>
      <c r="AM29" s="13" t="e">
        <f>VLOOKUP(B29,ĐT!$B$27:$AJ$29,29,0)-AQ29</f>
        <v>#N/A</v>
      </c>
      <c r="AN29" s="13" t="e">
        <f>VLOOKUP(B29,ĐT!$B$27:$AJ$29,30,0)-AQ29</f>
        <v>#N/A</v>
      </c>
      <c r="AO29" s="13" t="e">
        <f>VLOOKUP(B29,ĐT!$B$27:$AJ$29,31,0)</f>
        <v>#N/A</v>
      </c>
      <c r="AP29" s="13" t="e">
        <f>VLOOKUP(B29,ĐT!$B$27:$AJ$29,32,0)</f>
        <v>#N/A</v>
      </c>
      <c r="AQ29" s="13"/>
      <c r="AR29" s="754" t="e">
        <f>VLOOKUP(B29,ĐT!$B$27:$AJ$29,33,0)</f>
        <v>#N/A</v>
      </c>
      <c r="AS29" s="754" t="e">
        <f>VLOOKUP(B29,ĐT!$B$27:$AJ$29,34,0)</f>
        <v>#N/A</v>
      </c>
      <c r="AT29" s="754" t="e">
        <f>VLOOKUP(B29,ĐT!$B$27:$AJ$29,35,0)</f>
        <v>#N/A</v>
      </c>
      <c r="AU29" s="754" t="e">
        <f>VLOOKUP(B29,ĐT!$B$27:$AJ$29,36,0)</f>
        <v>#N/A</v>
      </c>
      <c r="AV29" s="754" t="e">
        <f>VLOOKUP(B29,ĐT!$B$27:$AJ$29,37,0)</f>
        <v>#N/A</v>
      </c>
      <c r="AW29" s="754" t="e">
        <f>VLOOKUP(B29,ĐT!$B$27:$AJ29,38,0)</f>
        <v>#N/A</v>
      </c>
      <c r="AX29" s="754" t="e">
        <f>VLOOKUP(B29,ĐT!$B$27:$AJ29,39,0)</f>
        <v>#N/A</v>
      </c>
      <c r="AY29" s="119">
        <v>7</v>
      </c>
      <c r="AZ29" s="119">
        <f>VLOOKUP(B29,'DM chua PD'!$B$107:$N$122,6,0)</f>
        <v>67157.835051546397</v>
      </c>
      <c r="BA29" s="119">
        <f>VLOOKUP(B29,'DM chua PD'!$B$107:$N$122,7,0)</f>
        <v>64848</v>
      </c>
      <c r="BB29" s="119">
        <f>VLOOKUP(B29,'DM chua PD'!$B$107:$N$122,8,0)</f>
        <v>0</v>
      </c>
      <c r="BC29" s="119">
        <f>VLOOKUP(B29,'DM chua PD'!$B$107:$N$122,9,0)</f>
        <v>2309.8350515463917</v>
      </c>
      <c r="BD29" s="119">
        <f>VLOOKUP(B29,'DM chua PD'!$B$107:$N$122,12,0)</f>
        <v>67157.835051546397</v>
      </c>
      <c r="BE29" s="68"/>
      <c r="BF29" s="542" t="s">
        <v>893</v>
      </c>
      <c r="BG29" s="545" t="s">
        <v>900</v>
      </c>
    </row>
    <row r="30" spans="1:60" s="50" customFormat="1" ht="18" customHeight="1">
      <c r="A30" s="67" t="s">
        <v>60</v>
      </c>
      <c r="B30" s="61" t="s">
        <v>247</v>
      </c>
      <c r="C30" s="62">
        <f>+R30+AY30</f>
        <v>28</v>
      </c>
      <c r="D30" s="62">
        <v>192842</v>
      </c>
      <c r="E30" s="62">
        <v>189592</v>
      </c>
      <c r="F30" s="664">
        <v>1675</v>
      </c>
      <c r="G30" s="62"/>
      <c r="H30" s="62">
        <v>1575</v>
      </c>
      <c r="I30" s="62">
        <f t="shared" si="139"/>
        <v>186548</v>
      </c>
      <c r="J30" s="78">
        <f>SUM(K30:L30)</f>
        <v>186548</v>
      </c>
      <c r="K30" s="62">
        <v>186548</v>
      </c>
      <c r="L30" s="62"/>
      <c r="M30" s="78">
        <f t="shared" si="137"/>
        <v>0</v>
      </c>
      <c r="N30" s="62"/>
      <c r="O30" s="62"/>
      <c r="P30" s="62"/>
      <c r="Q30" s="62"/>
      <c r="R30" s="62">
        <v>27</v>
      </c>
      <c r="S30" s="62" t="e">
        <f>VLOOKUP(B30,ĐT!$B$27:$AE$29,6,0)</f>
        <v>#N/A</v>
      </c>
      <c r="T30" s="62" t="e">
        <f>VLOOKUP(B30,ĐT!$B$27:$AE$29,7,0)</f>
        <v>#N/A</v>
      </c>
      <c r="U30" s="62" t="e">
        <f>VLOOKUP(B30,ĐT!$B$27:$AE$29,8,0)</f>
        <v>#N/A</v>
      </c>
      <c r="V30" s="62" t="e">
        <f>VLOOKUP(B30,ĐT!$B$27:$AE$29,9,0)</f>
        <v>#N/A</v>
      </c>
      <c r="W30" s="62" t="e">
        <f>VLOOKUP(B30,ĐT!$B$27:$AE$29,10,0)</f>
        <v>#N/A</v>
      </c>
      <c r="X30" s="13" t="e">
        <f>SUM(Y30:AA30)</f>
        <v>#N/A</v>
      </c>
      <c r="Y30" s="13" t="e">
        <f>+AC30+AN30</f>
        <v>#N/A</v>
      </c>
      <c r="Z30" s="13" t="e">
        <f t="shared" si="138"/>
        <v>#N/A</v>
      </c>
      <c r="AA30" s="13" t="e">
        <f t="shared" si="138"/>
        <v>#N/A</v>
      </c>
      <c r="AB30" s="13" t="e">
        <f>VLOOKUP(B30,ĐT!$B$27:$AE$29,19,0)</f>
        <v>#N/A</v>
      </c>
      <c r="AC30" s="13" t="e">
        <f>VLOOKUP(B30,ĐT!$B$27:$AE$29,20,0)</f>
        <v>#N/A</v>
      </c>
      <c r="AD30" s="13" t="e">
        <f>VLOOKUP(B30,ĐT!$B$27:$AE$29,21,0)</f>
        <v>#N/A</v>
      </c>
      <c r="AE30" s="13" t="e">
        <f>VLOOKUP(B30,ĐT!$B$27:$AE$29,22,0)</f>
        <v>#N/A</v>
      </c>
      <c r="AF30" s="13"/>
      <c r="AG30" s="754" t="e">
        <f>VLOOKUP(B30,ĐT!$B$27:$AE$29,23,0)</f>
        <v>#N/A</v>
      </c>
      <c r="AH30" s="754" t="e">
        <f>VLOOKUP(B30,ĐT!$B$27:$AE$29,24,0)</f>
        <v>#N/A</v>
      </c>
      <c r="AI30" s="754" t="e">
        <f>VLOOKUP(B30,ĐT!$B$27:$AE$29,25,0)</f>
        <v>#N/A</v>
      </c>
      <c r="AJ30" s="13" t="e">
        <f>VLOOKUP(B30,ĐT!$B$27:$AE$29,26,0)</f>
        <v>#N/A</v>
      </c>
      <c r="AK30" s="13" t="e">
        <f>VLOOKUP(B30,ĐT!$B$27:$AE$29,27,0)</f>
        <v>#N/A</v>
      </c>
      <c r="AL30" s="13" t="e">
        <f>VLOOKUP(B30,ĐT!$B$27:$AE$29,28,0)</f>
        <v>#N/A</v>
      </c>
      <c r="AM30" s="13" t="e">
        <f>VLOOKUP(B30,ĐT!$B$27:$AJ$29,29,0)-AQ30</f>
        <v>#N/A</v>
      </c>
      <c r="AN30" s="13" t="e">
        <f>VLOOKUP(B30,ĐT!$B$27:$AJ$29,30,0)-AQ30</f>
        <v>#N/A</v>
      </c>
      <c r="AO30" s="13" t="e">
        <f>VLOOKUP(B30,ĐT!$B$27:$AJ$29,31,0)</f>
        <v>#N/A</v>
      </c>
      <c r="AP30" s="13" t="e">
        <f>VLOOKUP(B30,ĐT!$B$27:$AJ$29,32,0)</f>
        <v>#N/A</v>
      </c>
      <c r="AQ30" s="13"/>
      <c r="AR30" s="754" t="e">
        <f>VLOOKUP(B30,ĐT!$B$27:$AJ$29,33,0)</f>
        <v>#N/A</v>
      </c>
      <c r="AS30" s="754" t="e">
        <f>VLOOKUP(B30,ĐT!$B$27:$AJ$29,34,0)</f>
        <v>#N/A</v>
      </c>
      <c r="AT30" s="754" t="e">
        <f>VLOOKUP(B30,ĐT!$B$27:$AJ$29,35,0)</f>
        <v>#N/A</v>
      </c>
      <c r="AU30" s="754" t="e">
        <f>VLOOKUP(B30,ĐT!$B$27:$AJ$29,36,0)</f>
        <v>#N/A</v>
      </c>
      <c r="AV30" s="754" t="e">
        <f>VLOOKUP(B30,ĐT!$B$27:$AJ$29,37,0)</f>
        <v>#N/A</v>
      </c>
      <c r="AW30" s="754" t="e">
        <f>VLOOKUP(B30,ĐT!$B$27:$AJ29,38,0)</f>
        <v>#N/A</v>
      </c>
      <c r="AX30" s="754" t="e">
        <f>VLOOKUP(B30,ĐT!$B$27:$AJ29,39,0)</f>
        <v>#N/A</v>
      </c>
      <c r="AY30" s="119">
        <v>1</v>
      </c>
      <c r="AZ30" s="119">
        <f>VLOOKUP(B30,'DM chua PD'!$B$107:$N$122,6,0)</f>
        <v>29802</v>
      </c>
      <c r="BA30" s="119">
        <f>VLOOKUP(B30,'DM chua PD'!$B$107:$N$122,7,0)</f>
        <v>29802</v>
      </c>
      <c r="BB30" s="119">
        <f>VLOOKUP(B30,'DM chua PD'!$B$107:$N$122,8,0)</f>
        <v>0</v>
      </c>
      <c r="BC30" s="119">
        <f>VLOOKUP(B30,'DM chua PD'!$B$107:$N$122,9,0)</f>
        <v>0</v>
      </c>
      <c r="BD30" s="119">
        <f>VLOOKUP(B30,'DM chua PD'!$B$107:$N$122,12,0)</f>
        <v>29802</v>
      </c>
      <c r="BE30" s="68"/>
      <c r="BF30" s="542" t="s">
        <v>893</v>
      </c>
      <c r="BG30" s="545" t="s">
        <v>901</v>
      </c>
    </row>
    <row r="31" spans="1:60" s="50" customFormat="1" ht="18" customHeight="1">
      <c r="A31" s="67" t="s">
        <v>61</v>
      </c>
      <c r="B31" s="61" t="s">
        <v>258</v>
      </c>
      <c r="C31" s="62">
        <f>+R31+AY31</f>
        <v>27</v>
      </c>
      <c r="D31" s="62">
        <v>213897</v>
      </c>
      <c r="E31" s="62">
        <v>200897</v>
      </c>
      <c r="F31" s="664">
        <v>13000</v>
      </c>
      <c r="G31" s="62"/>
      <c r="H31" s="62">
        <v>0</v>
      </c>
      <c r="I31" s="62">
        <f t="shared" si="139"/>
        <v>200897</v>
      </c>
      <c r="J31" s="78">
        <f>SUM(K31:L31)</f>
        <v>200897</v>
      </c>
      <c r="K31" s="62">
        <v>200897</v>
      </c>
      <c r="L31" s="62"/>
      <c r="M31" s="78">
        <f t="shared" si="137"/>
        <v>0</v>
      </c>
      <c r="N31" s="62"/>
      <c r="O31" s="62"/>
      <c r="P31" s="62"/>
      <c r="Q31" s="62"/>
      <c r="R31" s="62">
        <v>23</v>
      </c>
      <c r="S31" s="62" t="e">
        <f>VLOOKUP(B31,ĐT!$B$27:$AE$29,6,0)</f>
        <v>#N/A</v>
      </c>
      <c r="T31" s="62" t="e">
        <f>VLOOKUP(B31,ĐT!$B$27:$AE$29,7,0)</f>
        <v>#N/A</v>
      </c>
      <c r="U31" s="62" t="e">
        <f>VLOOKUP(B31,ĐT!$B$27:$AE$29,8,0)</f>
        <v>#N/A</v>
      </c>
      <c r="V31" s="62" t="e">
        <f>VLOOKUP(B31,ĐT!$B$27:$AE$29,9,0)</f>
        <v>#N/A</v>
      </c>
      <c r="W31" s="62" t="e">
        <f>VLOOKUP(B31,ĐT!$B$27:$AE$29,10,0)</f>
        <v>#N/A</v>
      </c>
      <c r="X31" s="13" t="e">
        <f>SUM(Y31:AA31)</f>
        <v>#N/A</v>
      </c>
      <c r="Y31" s="13" t="e">
        <f>+AC31+AN31</f>
        <v>#N/A</v>
      </c>
      <c r="Z31" s="13" t="e">
        <f t="shared" si="138"/>
        <v>#N/A</v>
      </c>
      <c r="AA31" s="13" t="e">
        <f t="shared" si="138"/>
        <v>#N/A</v>
      </c>
      <c r="AB31" s="13" t="e">
        <f>VLOOKUP(B31,ĐT!$B$27:$AE$29,19,0)</f>
        <v>#N/A</v>
      </c>
      <c r="AC31" s="13" t="e">
        <f>VLOOKUP(B31,ĐT!$B$27:$AE$29,20,0)</f>
        <v>#N/A</v>
      </c>
      <c r="AD31" s="13" t="e">
        <f>VLOOKUP(B31,ĐT!$B$27:$AE$29,21,0)</f>
        <v>#N/A</v>
      </c>
      <c r="AE31" s="13" t="e">
        <f>VLOOKUP(B31,ĐT!$B$27:$AE$29,22,0)</f>
        <v>#N/A</v>
      </c>
      <c r="AF31" s="13"/>
      <c r="AG31" s="754" t="e">
        <f>VLOOKUP(B31,ĐT!$B$27:$AE$29,23,0)</f>
        <v>#N/A</v>
      </c>
      <c r="AH31" s="754" t="e">
        <f>VLOOKUP(B31,ĐT!$B$27:$AE$29,24,0)</f>
        <v>#N/A</v>
      </c>
      <c r="AI31" s="754" t="e">
        <f>VLOOKUP(B31,ĐT!$B$27:$AE$29,25,0)</f>
        <v>#N/A</v>
      </c>
      <c r="AJ31" s="13" t="e">
        <f>VLOOKUP(B31,ĐT!$B$27:$AE$29,26,0)</f>
        <v>#N/A</v>
      </c>
      <c r="AK31" s="13" t="e">
        <f>VLOOKUP(B31,ĐT!$B$27:$AE$29,27,0)</f>
        <v>#N/A</v>
      </c>
      <c r="AL31" s="13" t="e">
        <f>VLOOKUP(B31,ĐT!$B$27:$AE$29,28,0)</f>
        <v>#N/A</v>
      </c>
      <c r="AM31" s="13" t="e">
        <f>VLOOKUP(B31,ĐT!$B$27:$AJ$29,29,0)-AQ31</f>
        <v>#N/A</v>
      </c>
      <c r="AN31" s="13" t="e">
        <f>VLOOKUP(B31,ĐT!$B$27:$AJ$29,30,0)-AQ31</f>
        <v>#N/A</v>
      </c>
      <c r="AO31" s="13" t="e">
        <f>VLOOKUP(B31,ĐT!$B$27:$AJ$29,31,0)</f>
        <v>#N/A</v>
      </c>
      <c r="AP31" s="13" t="e">
        <f>VLOOKUP(B31,ĐT!$B$27:$AJ$29,32,0)</f>
        <v>#N/A</v>
      </c>
      <c r="AQ31" s="13"/>
      <c r="AR31" s="754" t="e">
        <f>VLOOKUP(B31,ĐT!$B$27:$AJ$29,33,0)</f>
        <v>#N/A</v>
      </c>
      <c r="AS31" s="754" t="e">
        <f>VLOOKUP(B31,ĐT!$B$27:$AJ$29,34,0)</f>
        <v>#N/A</v>
      </c>
      <c r="AT31" s="754" t="e">
        <f>VLOOKUP(B31,ĐT!$B$27:$AJ$29,35,0)</f>
        <v>#N/A</v>
      </c>
      <c r="AU31" s="754" t="e">
        <f>VLOOKUP(B31,ĐT!$B$27:$AJ$29,36,0)</f>
        <v>#N/A</v>
      </c>
      <c r="AV31" s="754" t="e">
        <f>VLOOKUP(B31,ĐT!$B$27:$AJ$29,37,0)</f>
        <v>#N/A</v>
      </c>
      <c r="AW31" s="754" t="e">
        <f>VLOOKUP(B31,ĐT!$B$27:$AJ29,38,0)</f>
        <v>#N/A</v>
      </c>
      <c r="AX31" s="754" t="e">
        <f>VLOOKUP(B31,ĐT!$B$27:$AJ29,39,0)</f>
        <v>#N/A</v>
      </c>
      <c r="AY31" s="119">
        <v>4</v>
      </c>
      <c r="AZ31" s="119">
        <f>VLOOKUP(B31,'DM chua PD'!$B$107:$N$127,6,0)</f>
        <v>16000</v>
      </c>
      <c r="BA31" s="119">
        <f>VLOOKUP(B31,'DM chua PD'!$B$107:$N$127,7,0)</f>
        <v>16000</v>
      </c>
      <c r="BB31" s="119">
        <f>VLOOKUP(B31,'DM chua PD'!$B$107:$N$127,8,0)</f>
        <v>0</v>
      </c>
      <c r="BC31" s="119">
        <f>VLOOKUP(B31,'DM chua PD'!$B$107:$N$127,9,0)</f>
        <v>0</v>
      </c>
      <c r="BD31" s="119">
        <f>VLOOKUP(B31,'DM chua PD'!$B$107:$N$127,12,0)</f>
        <v>16000</v>
      </c>
      <c r="BE31" s="68"/>
      <c r="BF31" s="542" t="s">
        <v>893</v>
      </c>
      <c r="BG31" s="545" t="s">
        <v>902</v>
      </c>
    </row>
    <row r="32" spans="1:60" s="71" customFormat="1" ht="54">
      <c r="A32" s="72" t="s">
        <v>67</v>
      </c>
      <c r="B32" s="73" t="s">
        <v>623</v>
      </c>
      <c r="C32" s="540">
        <f>+SUBTOTAL(9,C33)</f>
        <v>3</v>
      </c>
      <c r="D32" s="540" t="e">
        <f t="shared" ref="D32:BD32" si="140">+SUBTOTAL(9,D33)</f>
        <v>#REF!</v>
      </c>
      <c r="E32" s="540" t="e">
        <f t="shared" si="140"/>
        <v>#REF!</v>
      </c>
      <c r="F32" s="653" t="e">
        <f t="shared" si="140"/>
        <v>#REF!</v>
      </c>
      <c r="G32" s="653">
        <f t="shared" si="140"/>
        <v>0</v>
      </c>
      <c r="H32" s="540">
        <f t="shared" si="140"/>
        <v>0</v>
      </c>
      <c r="I32" s="540">
        <f t="shared" si="140"/>
        <v>101000</v>
      </c>
      <c r="J32" s="540">
        <f t="shared" si="140"/>
        <v>101000</v>
      </c>
      <c r="K32" s="540">
        <f t="shared" si="140"/>
        <v>0</v>
      </c>
      <c r="L32" s="540">
        <f t="shared" si="140"/>
        <v>101000</v>
      </c>
      <c r="M32" s="540">
        <f t="shared" si="140"/>
        <v>0</v>
      </c>
      <c r="N32" s="540">
        <f t="shared" si="140"/>
        <v>0</v>
      </c>
      <c r="O32" s="540">
        <f t="shared" si="140"/>
        <v>0</v>
      </c>
      <c r="P32" s="540">
        <f t="shared" si="140"/>
        <v>0</v>
      </c>
      <c r="Q32" s="540">
        <f t="shared" si="140"/>
        <v>0</v>
      </c>
      <c r="R32" s="540">
        <f t="shared" si="140"/>
        <v>3</v>
      </c>
      <c r="S32" s="540" t="e">
        <f t="shared" si="140"/>
        <v>#REF!</v>
      </c>
      <c r="T32" s="540" t="e">
        <f t="shared" si="140"/>
        <v>#REF!</v>
      </c>
      <c r="U32" s="540" t="e">
        <f t="shared" si="140"/>
        <v>#REF!</v>
      </c>
      <c r="V32" s="540" t="e">
        <f t="shared" si="140"/>
        <v>#REF!</v>
      </c>
      <c r="W32" s="540" t="e">
        <f t="shared" si="140"/>
        <v>#REF!</v>
      </c>
      <c r="X32" s="791" t="e">
        <f t="shared" si="140"/>
        <v>#REF!</v>
      </c>
      <c r="Y32" s="791" t="e">
        <f t="shared" si="140"/>
        <v>#REF!</v>
      </c>
      <c r="Z32" s="791" t="e">
        <f t="shared" si="140"/>
        <v>#REF!</v>
      </c>
      <c r="AA32" s="791" t="e">
        <f t="shared" si="140"/>
        <v>#REF!</v>
      </c>
      <c r="AB32" s="540" t="e">
        <f t="shared" si="140"/>
        <v>#REF!</v>
      </c>
      <c r="AC32" s="540" t="e">
        <f t="shared" si="140"/>
        <v>#REF!</v>
      </c>
      <c r="AD32" s="540" t="e">
        <f t="shared" si="140"/>
        <v>#REF!</v>
      </c>
      <c r="AE32" s="540" t="e">
        <f t="shared" si="140"/>
        <v>#REF!</v>
      </c>
      <c r="AF32" s="540">
        <f t="shared" si="140"/>
        <v>0</v>
      </c>
      <c r="AG32" s="781" t="e">
        <f t="shared" si="140"/>
        <v>#REF!</v>
      </c>
      <c r="AH32" s="781" t="e">
        <f t="shared" si="140"/>
        <v>#REF!</v>
      </c>
      <c r="AI32" s="781" t="e">
        <f t="shared" si="140"/>
        <v>#REF!</v>
      </c>
      <c r="AJ32" s="791" t="e">
        <f t="shared" si="140"/>
        <v>#REF!</v>
      </c>
      <c r="AK32" s="791" t="e">
        <f t="shared" si="140"/>
        <v>#REF!</v>
      </c>
      <c r="AL32" s="791" t="e">
        <f t="shared" si="140"/>
        <v>#REF!</v>
      </c>
      <c r="AM32" s="791" t="e">
        <f t="shared" si="140"/>
        <v>#REF!</v>
      </c>
      <c r="AN32" s="791" t="e">
        <f t="shared" si="140"/>
        <v>#REF!</v>
      </c>
      <c r="AO32" s="791" t="e">
        <f t="shared" si="140"/>
        <v>#REF!</v>
      </c>
      <c r="AP32" s="791" t="e">
        <f t="shared" si="140"/>
        <v>#REF!</v>
      </c>
      <c r="AQ32" s="791">
        <f t="shared" si="140"/>
        <v>0</v>
      </c>
      <c r="AR32" s="781" t="e">
        <f t="shared" si="140"/>
        <v>#REF!</v>
      </c>
      <c r="AS32" s="781" t="e">
        <f t="shared" si="140"/>
        <v>#REF!</v>
      </c>
      <c r="AT32" s="781" t="e">
        <f t="shared" si="140"/>
        <v>#REF!</v>
      </c>
      <c r="AU32" s="781" t="e">
        <f t="shared" si="140"/>
        <v>#REF!</v>
      </c>
      <c r="AV32" s="781" t="e">
        <f t="shared" si="140"/>
        <v>#REF!</v>
      </c>
      <c r="AW32" s="781" t="e">
        <f t="shared" si="140"/>
        <v>#REF!</v>
      </c>
      <c r="AX32" s="781" t="e">
        <f t="shared" si="140"/>
        <v>#REF!</v>
      </c>
      <c r="AY32" s="540">
        <f t="shared" si="140"/>
        <v>0</v>
      </c>
      <c r="AZ32" s="540">
        <f t="shared" si="140"/>
        <v>0</v>
      </c>
      <c r="BA32" s="540">
        <f t="shared" si="140"/>
        <v>0</v>
      </c>
      <c r="BB32" s="540">
        <f t="shared" si="140"/>
        <v>0</v>
      </c>
      <c r="BC32" s="540">
        <f t="shared" si="140"/>
        <v>0</v>
      </c>
      <c r="BD32" s="540">
        <f t="shared" si="140"/>
        <v>0</v>
      </c>
      <c r="BE32" s="75"/>
      <c r="BF32" s="543" t="s">
        <v>893</v>
      </c>
      <c r="BG32" s="545" t="s">
        <v>895</v>
      </c>
    </row>
    <row r="33" spans="1:69" s="50" customFormat="1" ht="18" customHeight="1">
      <c r="A33" s="67" t="s">
        <v>18</v>
      </c>
      <c r="B33" s="61" t="s">
        <v>204</v>
      </c>
      <c r="C33" s="62">
        <v>3</v>
      </c>
      <c r="D33" s="62" t="e">
        <f>SUM(E33:H33)</f>
        <v>#REF!</v>
      </c>
      <c r="E33" s="62" t="e">
        <f>+ĐT!#REF!</f>
        <v>#REF!</v>
      </c>
      <c r="F33" s="664" t="e">
        <f>+ĐT!#REF!</f>
        <v>#REF!</v>
      </c>
      <c r="G33" s="62"/>
      <c r="H33" s="62"/>
      <c r="I33" s="62">
        <f>+J33+M33</f>
        <v>101000</v>
      </c>
      <c r="J33" s="62">
        <f>SUM(K33:L33)</f>
        <v>101000</v>
      </c>
      <c r="K33" s="62"/>
      <c r="L33" s="62">
        <v>101000</v>
      </c>
      <c r="M33" s="62">
        <f>SUM(O33)</f>
        <v>0</v>
      </c>
      <c r="N33" s="62"/>
      <c r="O33" s="62"/>
      <c r="P33" s="62"/>
      <c r="Q33" s="62"/>
      <c r="R33" s="62">
        <v>3</v>
      </c>
      <c r="S33" s="62" t="e">
        <f>SUM(T33:W33)</f>
        <v>#REF!</v>
      </c>
      <c r="T33" s="62" t="e">
        <f>+ĐT!#REF!</f>
        <v>#REF!</v>
      </c>
      <c r="U33" s="62" t="e">
        <f>+ĐT!#REF!</f>
        <v>#REF!</v>
      </c>
      <c r="V33" s="62" t="e">
        <f>+ĐT!#REF!</f>
        <v>#REF!</v>
      </c>
      <c r="W33" s="62" t="e">
        <f>+ĐT!#REF!</f>
        <v>#REF!</v>
      </c>
      <c r="X33" s="13" t="e">
        <f>SUM(Y33:AA33)</f>
        <v>#REF!</v>
      </c>
      <c r="Y33" s="13" t="e">
        <f>+AC33+AN33</f>
        <v>#REF!</v>
      </c>
      <c r="Z33" s="13" t="e">
        <f>+AD33+AO33</f>
        <v>#REF!</v>
      </c>
      <c r="AA33" s="13" t="e">
        <f>+AE33+AP33</f>
        <v>#REF!</v>
      </c>
      <c r="AB33" s="13" t="e">
        <f>+ĐT!#REF!</f>
        <v>#REF!</v>
      </c>
      <c r="AC33" s="13" t="e">
        <f>+ĐT!#REF!</f>
        <v>#REF!</v>
      </c>
      <c r="AD33" s="13" t="e">
        <f>+ĐT!#REF!</f>
        <v>#REF!</v>
      </c>
      <c r="AE33" s="13" t="e">
        <f>+ĐT!#REF!</f>
        <v>#REF!</v>
      </c>
      <c r="AF33" s="13"/>
      <c r="AG33" s="754" t="e">
        <f>+ĐT!#REF!</f>
        <v>#REF!</v>
      </c>
      <c r="AH33" s="754" t="e">
        <f>+ĐT!#REF!</f>
        <v>#REF!</v>
      </c>
      <c r="AI33" s="754" t="e">
        <f>+ĐT!#REF!</f>
        <v>#REF!</v>
      </c>
      <c r="AJ33" s="13" t="e">
        <f>+ĐT!#REF!</f>
        <v>#REF!</v>
      </c>
      <c r="AK33" s="13" t="e">
        <f>+ĐT!#REF!</f>
        <v>#REF!</v>
      </c>
      <c r="AL33" s="13" t="e">
        <f>+ĐT!#REF!</f>
        <v>#REF!</v>
      </c>
      <c r="AM33" s="13" t="e">
        <f>+ĐT!#REF!</f>
        <v>#REF!</v>
      </c>
      <c r="AN33" s="13" t="e">
        <f>+ĐT!#REF!</f>
        <v>#REF!</v>
      </c>
      <c r="AO33" s="13" t="e">
        <f>+ĐT!#REF!</f>
        <v>#REF!</v>
      </c>
      <c r="AP33" s="13" t="e">
        <f>+ĐT!#REF!</f>
        <v>#REF!</v>
      </c>
      <c r="AQ33" s="13"/>
      <c r="AR33" s="754" t="e">
        <f>+ĐT!#REF!</f>
        <v>#REF!</v>
      </c>
      <c r="AS33" s="754" t="e">
        <f>+ĐT!#REF!</f>
        <v>#REF!</v>
      </c>
      <c r="AT33" s="754" t="e">
        <f>+ĐT!#REF!</f>
        <v>#REF!</v>
      </c>
      <c r="AU33" s="754" t="e">
        <f>+ĐT!#REF!</f>
        <v>#REF!</v>
      </c>
      <c r="AV33" s="754" t="e">
        <f>+ĐT!#REF!</f>
        <v>#REF!</v>
      </c>
      <c r="AW33" s="754" t="e">
        <f>+ĐT!#REF!</f>
        <v>#REF!</v>
      </c>
      <c r="AX33" s="754" t="e">
        <f>+ĐT!#REF!</f>
        <v>#REF!</v>
      </c>
      <c r="AY33" s="119"/>
      <c r="AZ33" s="119"/>
      <c r="BA33" s="119"/>
      <c r="BB33" s="119"/>
      <c r="BC33" s="119"/>
      <c r="BD33" s="119"/>
      <c r="BE33" s="68"/>
      <c r="BF33" s="542" t="s">
        <v>893</v>
      </c>
      <c r="BG33" s="545" t="s">
        <v>899</v>
      </c>
    </row>
    <row r="34" spans="1:69" s="71" customFormat="1" ht="18" customHeight="1">
      <c r="A34" s="57" t="s">
        <v>41</v>
      </c>
      <c r="B34" s="69" t="s">
        <v>435</v>
      </c>
      <c r="C34" s="70">
        <f t="shared" ref="C34:BD34" si="141">+C35+C37</f>
        <v>2</v>
      </c>
      <c r="D34" s="70">
        <f t="shared" si="141"/>
        <v>86984</v>
      </c>
      <c r="E34" s="70">
        <f t="shared" si="141"/>
        <v>86984</v>
      </c>
      <c r="F34" s="120">
        <f t="shared" si="141"/>
        <v>0</v>
      </c>
      <c r="G34" s="120">
        <f t="shared" ref="G34" si="142">+G35+G37</f>
        <v>0</v>
      </c>
      <c r="H34" s="70">
        <f t="shared" si="141"/>
        <v>0</v>
      </c>
      <c r="I34" s="70">
        <f t="shared" ref="I34" si="143">+I35+I37</f>
        <v>86984</v>
      </c>
      <c r="J34" s="70">
        <f t="shared" si="141"/>
        <v>86984</v>
      </c>
      <c r="K34" s="70">
        <f t="shared" si="141"/>
        <v>86984</v>
      </c>
      <c r="L34" s="70">
        <f t="shared" si="141"/>
        <v>0</v>
      </c>
      <c r="M34" s="70">
        <f t="shared" ref="M34:O34" si="144">+M35+M37</f>
        <v>0</v>
      </c>
      <c r="N34" s="70">
        <f t="shared" ref="N34" si="145">+N35+N37</f>
        <v>0</v>
      </c>
      <c r="O34" s="70">
        <f t="shared" si="144"/>
        <v>0</v>
      </c>
      <c r="P34" s="70">
        <f t="shared" ref="P34" si="146">+P35+P37</f>
        <v>0</v>
      </c>
      <c r="Q34" s="70">
        <f t="shared" ref="Q34" si="147">+Q35+Q37</f>
        <v>0</v>
      </c>
      <c r="R34" s="70">
        <f t="shared" si="141"/>
        <v>2</v>
      </c>
      <c r="S34" s="70" t="e">
        <f t="shared" si="141"/>
        <v>#REF!</v>
      </c>
      <c r="T34" s="70" t="e">
        <f t="shared" si="141"/>
        <v>#REF!</v>
      </c>
      <c r="U34" s="70" t="e">
        <f t="shared" si="141"/>
        <v>#REF!</v>
      </c>
      <c r="V34" s="70" t="e">
        <f t="shared" ref="V34" si="148">+V35+V37</f>
        <v>#REF!</v>
      </c>
      <c r="W34" s="70" t="e">
        <f t="shared" si="141"/>
        <v>#REF!</v>
      </c>
      <c r="X34" s="801" t="e">
        <f t="shared" si="141"/>
        <v>#REF!</v>
      </c>
      <c r="Y34" s="801" t="e">
        <f t="shared" ref="Y34:AA34" si="149">+Y35+Y37</f>
        <v>#REF!</v>
      </c>
      <c r="Z34" s="801" t="e">
        <f t="shared" si="149"/>
        <v>#REF!</v>
      </c>
      <c r="AA34" s="801" t="e">
        <f t="shared" si="149"/>
        <v>#REF!</v>
      </c>
      <c r="AB34" s="70" t="e">
        <f t="shared" si="141"/>
        <v>#REF!</v>
      </c>
      <c r="AC34" s="70" t="e">
        <f t="shared" si="141"/>
        <v>#REF!</v>
      </c>
      <c r="AD34" s="70" t="e">
        <f t="shared" si="141"/>
        <v>#REF!</v>
      </c>
      <c r="AE34" s="70" t="e">
        <f t="shared" ref="AE34" si="150">+AE35+AE37</f>
        <v>#REF!</v>
      </c>
      <c r="AF34" s="70">
        <f t="shared" si="141"/>
        <v>0</v>
      </c>
      <c r="AG34" s="782" t="e">
        <f t="shared" si="141"/>
        <v>#REF!</v>
      </c>
      <c r="AH34" s="782" t="e">
        <f t="shared" si="141"/>
        <v>#REF!</v>
      </c>
      <c r="AI34" s="782" t="e">
        <f t="shared" si="141"/>
        <v>#REF!</v>
      </c>
      <c r="AJ34" s="801" t="e">
        <f t="shared" si="141"/>
        <v>#REF!</v>
      </c>
      <c r="AK34" s="801" t="e">
        <f t="shared" si="141"/>
        <v>#REF!</v>
      </c>
      <c r="AL34" s="801" t="e">
        <f t="shared" si="141"/>
        <v>#REF!</v>
      </c>
      <c r="AM34" s="801" t="e">
        <f t="shared" si="141"/>
        <v>#REF!</v>
      </c>
      <c r="AN34" s="801" t="e">
        <f t="shared" si="141"/>
        <v>#REF!</v>
      </c>
      <c r="AO34" s="801" t="e">
        <f t="shared" si="141"/>
        <v>#REF!</v>
      </c>
      <c r="AP34" s="801" t="e">
        <f t="shared" ref="AP34" si="151">+AP35+AP37</f>
        <v>#REF!</v>
      </c>
      <c r="AQ34" s="801">
        <f t="shared" si="141"/>
        <v>0</v>
      </c>
      <c r="AR34" s="782" t="e">
        <f t="shared" si="141"/>
        <v>#REF!</v>
      </c>
      <c r="AS34" s="782" t="e">
        <f t="shared" si="141"/>
        <v>#REF!</v>
      </c>
      <c r="AT34" s="782" t="e">
        <f t="shared" ref="AT34" si="152">+AT35+AT37</f>
        <v>#REF!</v>
      </c>
      <c r="AU34" s="782" t="e">
        <f t="shared" si="141"/>
        <v>#REF!</v>
      </c>
      <c r="AV34" s="782" t="e">
        <f t="shared" si="141"/>
        <v>#REF!</v>
      </c>
      <c r="AW34" s="782" t="e">
        <f t="shared" si="141"/>
        <v>#REF!</v>
      </c>
      <c r="AX34" s="782" t="e">
        <f t="shared" ref="AX34" si="153">+AX35+AX37</f>
        <v>#REF!</v>
      </c>
      <c r="AY34" s="120">
        <f t="shared" si="141"/>
        <v>0</v>
      </c>
      <c r="AZ34" s="120">
        <f t="shared" si="141"/>
        <v>0</v>
      </c>
      <c r="BA34" s="120">
        <f t="shared" si="141"/>
        <v>0</v>
      </c>
      <c r="BB34" s="120">
        <f t="shared" si="141"/>
        <v>0</v>
      </c>
      <c r="BC34" s="120">
        <f t="shared" si="141"/>
        <v>0</v>
      </c>
      <c r="BD34" s="120">
        <f t="shared" si="141"/>
        <v>0</v>
      </c>
      <c r="BE34" s="66"/>
      <c r="BF34" s="542" t="s">
        <v>893</v>
      </c>
      <c r="BG34" s="545" t="s">
        <v>895</v>
      </c>
    </row>
    <row r="35" spans="1:69" s="50" customFormat="1" ht="18" customHeight="1">
      <c r="A35" s="72" t="s">
        <v>58</v>
      </c>
      <c r="B35" s="73" t="s">
        <v>434</v>
      </c>
      <c r="C35" s="74">
        <f>SUBTOTAL(9,C36)</f>
        <v>1</v>
      </c>
      <c r="D35" s="74">
        <f t="shared" ref="D35:BD35" si="154">SUBTOTAL(9,D36)</f>
        <v>77506</v>
      </c>
      <c r="E35" s="74">
        <f t="shared" si="154"/>
        <v>77506</v>
      </c>
      <c r="F35" s="652">
        <f t="shared" si="154"/>
        <v>0</v>
      </c>
      <c r="G35" s="652">
        <f t="shared" si="154"/>
        <v>0</v>
      </c>
      <c r="H35" s="74">
        <f t="shared" si="154"/>
        <v>0</v>
      </c>
      <c r="I35" s="74">
        <f t="shared" si="154"/>
        <v>77506</v>
      </c>
      <c r="J35" s="74">
        <f t="shared" si="154"/>
        <v>77506</v>
      </c>
      <c r="K35" s="74">
        <f t="shared" si="154"/>
        <v>77506</v>
      </c>
      <c r="L35" s="74">
        <f t="shared" si="154"/>
        <v>0</v>
      </c>
      <c r="M35" s="74">
        <f t="shared" si="154"/>
        <v>0</v>
      </c>
      <c r="N35" s="74">
        <f t="shared" si="154"/>
        <v>0</v>
      </c>
      <c r="O35" s="74">
        <f t="shared" si="154"/>
        <v>0</v>
      </c>
      <c r="P35" s="74">
        <f t="shared" si="154"/>
        <v>0</v>
      </c>
      <c r="Q35" s="74">
        <f t="shared" si="154"/>
        <v>0</v>
      </c>
      <c r="R35" s="74">
        <f t="shared" si="154"/>
        <v>1</v>
      </c>
      <c r="S35" s="74" t="e">
        <f t="shared" si="154"/>
        <v>#REF!</v>
      </c>
      <c r="T35" s="74" t="e">
        <f t="shared" si="154"/>
        <v>#REF!</v>
      </c>
      <c r="U35" s="74" t="e">
        <f t="shared" si="154"/>
        <v>#REF!</v>
      </c>
      <c r="V35" s="74" t="e">
        <f t="shared" si="154"/>
        <v>#REF!</v>
      </c>
      <c r="W35" s="74" t="e">
        <f t="shared" si="154"/>
        <v>#REF!</v>
      </c>
      <c r="X35" s="790" t="e">
        <f t="shared" si="154"/>
        <v>#REF!</v>
      </c>
      <c r="Y35" s="790" t="e">
        <f t="shared" si="154"/>
        <v>#REF!</v>
      </c>
      <c r="Z35" s="790" t="e">
        <f t="shared" si="154"/>
        <v>#REF!</v>
      </c>
      <c r="AA35" s="790" t="e">
        <f t="shared" si="154"/>
        <v>#REF!</v>
      </c>
      <c r="AB35" s="74" t="e">
        <f t="shared" si="154"/>
        <v>#REF!</v>
      </c>
      <c r="AC35" s="74" t="e">
        <f t="shared" si="154"/>
        <v>#REF!</v>
      </c>
      <c r="AD35" s="74" t="e">
        <f t="shared" si="154"/>
        <v>#REF!</v>
      </c>
      <c r="AE35" s="74" t="e">
        <f t="shared" si="154"/>
        <v>#REF!</v>
      </c>
      <c r="AF35" s="74">
        <f t="shared" si="154"/>
        <v>0</v>
      </c>
      <c r="AG35" s="757" t="e">
        <f t="shared" si="154"/>
        <v>#REF!</v>
      </c>
      <c r="AH35" s="757" t="e">
        <f t="shared" si="154"/>
        <v>#REF!</v>
      </c>
      <c r="AI35" s="757" t="e">
        <f t="shared" si="154"/>
        <v>#REF!</v>
      </c>
      <c r="AJ35" s="790" t="e">
        <f t="shared" si="154"/>
        <v>#REF!</v>
      </c>
      <c r="AK35" s="790" t="e">
        <f t="shared" si="154"/>
        <v>#REF!</v>
      </c>
      <c r="AL35" s="790" t="e">
        <f t="shared" si="154"/>
        <v>#REF!</v>
      </c>
      <c r="AM35" s="790" t="e">
        <f t="shared" si="154"/>
        <v>#REF!</v>
      </c>
      <c r="AN35" s="790" t="e">
        <f t="shared" si="154"/>
        <v>#REF!</v>
      </c>
      <c r="AO35" s="790" t="e">
        <f t="shared" si="154"/>
        <v>#REF!</v>
      </c>
      <c r="AP35" s="790" t="e">
        <f t="shared" si="154"/>
        <v>#REF!</v>
      </c>
      <c r="AQ35" s="790">
        <f t="shared" si="154"/>
        <v>0</v>
      </c>
      <c r="AR35" s="757" t="e">
        <f t="shared" si="154"/>
        <v>#REF!</v>
      </c>
      <c r="AS35" s="757" t="e">
        <f t="shared" si="154"/>
        <v>#REF!</v>
      </c>
      <c r="AT35" s="757" t="e">
        <f t="shared" si="154"/>
        <v>#REF!</v>
      </c>
      <c r="AU35" s="757" t="e">
        <f t="shared" si="154"/>
        <v>#REF!</v>
      </c>
      <c r="AV35" s="757" t="e">
        <f t="shared" si="154"/>
        <v>#REF!</v>
      </c>
      <c r="AW35" s="757" t="e">
        <f t="shared" si="154"/>
        <v>#REF!</v>
      </c>
      <c r="AX35" s="757" t="e">
        <f t="shared" si="154"/>
        <v>#REF!</v>
      </c>
      <c r="AY35" s="74">
        <f t="shared" si="154"/>
        <v>0</v>
      </c>
      <c r="AZ35" s="74">
        <f t="shared" si="154"/>
        <v>0</v>
      </c>
      <c r="BA35" s="74">
        <f t="shared" si="154"/>
        <v>0</v>
      </c>
      <c r="BB35" s="74">
        <f t="shared" si="154"/>
        <v>0</v>
      </c>
      <c r="BC35" s="74">
        <f t="shared" si="154"/>
        <v>0</v>
      </c>
      <c r="BD35" s="74">
        <f t="shared" si="154"/>
        <v>0</v>
      </c>
      <c r="BE35" s="75"/>
      <c r="BF35" s="542" t="s">
        <v>893</v>
      </c>
      <c r="BG35" s="545" t="s">
        <v>895</v>
      </c>
    </row>
    <row r="36" spans="1:69" s="152" customFormat="1" ht="42" customHeight="1">
      <c r="A36" s="67"/>
      <c r="B36" s="77" t="s">
        <v>388</v>
      </c>
      <c r="C36" s="78">
        <v>1</v>
      </c>
      <c r="D36" s="78">
        <f>SUM(E36:H36)</f>
        <v>77506</v>
      </c>
      <c r="E36" s="78">
        <v>77506</v>
      </c>
      <c r="F36" s="118">
        <v>0</v>
      </c>
      <c r="G36" s="78"/>
      <c r="H36" s="78">
        <v>0</v>
      </c>
      <c r="I36" s="78">
        <f>+J36+M36</f>
        <v>77506</v>
      </c>
      <c r="J36" s="62">
        <f>SUM(K36:L36)</f>
        <v>77506</v>
      </c>
      <c r="K36" s="78">
        <v>77506</v>
      </c>
      <c r="L36" s="78">
        <v>0</v>
      </c>
      <c r="M36" s="78">
        <f>SUM(N36:O36)</f>
        <v>0</v>
      </c>
      <c r="N36" s="78"/>
      <c r="O36" s="78"/>
      <c r="P36" s="78"/>
      <c r="Q36" s="78"/>
      <c r="R36" s="12">
        <v>1</v>
      </c>
      <c r="S36" s="12" t="e">
        <f>SUM(T36:W36)</f>
        <v>#REF!</v>
      </c>
      <c r="T36" s="12" t="e">
        <f>+ĐT!#REF!</f>
        <v>#REF!</v>
      </c>
      <c r="U36" s="12" t="e">
        <f>+ĐT!#REF!</f>
        <v>#REF!</v>
      </c>
      <c r="V36" s="12" t="e">
        <f>+ĐT!#REF!</f>
        <v>#REF!</v>
      </c>
      <c r="W36" s="12" t="e">
        <f>+ĐT!#REF!</f>
        <v>#REF!</v>
      </c>
      <c r="X36" s="13" t="e">
        <f>SUM(Y36:AA36)</f>
        <v>#REF!</v>
      </c>
      <c r="Y36" s="13" t="e">
        <f>+AC36+AN36</f>
        <v>#REF!</v>
      </c>
      <c r="Z36" s="13" t="e">
        <f>+AD36+AO36</f>
        <v>#REF!</v>
      </c>
      <c r="AA36" s="13" t="e">
        <f>+AE36+AP36</f>
        <v>#REF!</v>
      </c>
      <c r="AB36" s="12" t="e">
        <f>SUM(AC36:AD36)</f>
        <v>#REF!</v>
      </c>
      <c r="AC36" s="12" t="e">
        <f>+ĐT!#REF!</f>
        <v>#REF!</v>
      </c>
      <c r="AD36" s="12" t="e">
        <f>+ĐT!#REF!</f>
        <v>#REF!</v>
      </c>
      <c r="AE36" s="12" t="e">
        <f>+ĐT!#REF!</f>
        <v>#REF!</v>
      </c>
      <c r="AF36" s="12"/>
      <c r="AG36" s="783" t="e">
        <f>SUM(AH36:AI36)</f>
        <v>#REF!</v>
      </c>
      <c r="AH36" s="783" t="e">
        <f>+ĐT!#REF!</f>
        <v>#REF!</v>
      </c>
      <c r="AI36" s="783" t="e">
        <f>+ĐT!#REF!</f>
        <v>#REF!</v>
      </c>
      <c r="AJ36" s="12" t="e">
        <f>SUM(AK36:AL36)</f>
        <v>#REF!</v>
      </c>
      <c r="AK36" s="12" t="e">
        <f>+ĐT!#REF!</f>
        <v>#REF!</v>
      </c>
      <c r="AL36" s="12" t="e">
        <f>+ĐT!#REF!</f>
        <v>#REF!</v>
      </c>
      <c r="AM36" s="12" t="e">
        <f>SUM(AN36:AO36)</f>
        <v>#REF!</v>
      </c>
      <c r="AN36" s="12" t="e">
        <f>+ĐT!#REF!</f>
        <v>#REF!</v>
      </c>
      <c r="AO36" s="12" t="e">
        <f>+ĐT!#REF!</f>
        <v>#REF!</v>
      </c>
      <c r="AP36" s="12" t="e">
        <f>+ĐT!#REF!</f>
        <v>#REF!</v>
      </c>
      <c r="AQ36" s="12"/>
      <c r="AR36" s="783" t="e">
        <f>SUM(AS36:AU36)</f>
        <v>#REF!</v>
      </c>
      <c r="AS36" s="783" t="e">
        <f>+ĐT!#REF!</f>
        <v>#REF!</v>
      </c>
      <c r="AT36" s="783" t="e">
        <f>+ĐT!#REF!</f>
        <v>#REF!</v>
      </c>
      <c r="AU36" s="783" t="e">
        <f>+ĐT!#REF!</f>
        <v>#REF!</v>
      </c>
      <c r="AV36" s="783" t="e">
        <f>SUM(AW36:AX36)</f>
        <v>#REF!</v>
      </c>
      <c r="AW36" s="783" t="e">
        <f>+ĐT!#REF!</f>
        <v>#REF!</v>
      </c>
      <c r="AX36" s="783" t="e">
        <f>+ĐT!#REF!</f>
        <v>#REF!</v>
      </c>
      <c r="AY36" s="121"/>
      <c r="AZ36" s="121"/>
      <c r="BA36" s="121"/>
      <c r="BB36" s="121"/>
      <c r="BC36" s="121"/>
      <c r="BD36" s="121"/>
      <c r="BE36" s="76"/>
      <c r="BF36" s="542" t="s">
        <v>893</v>
      </c>
      <c r="BG36" s="545" t="s">
        <v>903</v>
      </c>
    </row>
    <row r="37" spans="1:69" s="50" customFormat="1" ht="18" customHeight="1">
      <c r="A37" s="72" t="s">
        <v>78</v>
      </c>
      <c r="B37" s="73" t="s">
        <v>436</v>
      </c>
      <c r="C37" s="74">
        <f>SUBTOTAL(9,C38)</f>
        <v>1</v>
      </c>
      <c r="D37" s="74">
        <f t="shared" ref="D37:BD37" si="155">SUBTOTAL(9,D38)</f>
        <v>9478</v>
      </c>
      <c r="E37" s="74">
        <f t="shared" si="155"/>
        <v>9478</v>
      </c>
      <c r="F37" s="652">
        <f t="shared" si="155"/>
        <v>0</v>
      </c>
      <c r="G37" s="652">
        <f t="shared" si="155"/>
        <v>0</v>
      </c>
      <c r="H37" s="74">
        <f t="shared" si="155"/>
        <v>0</v>
      </c>
      <c r="I37" s="74">
        <f t="shared" si="155"/>
        <v>9478</v>
      </c>
      <c r="J37" s="74">
        <f t="shared" si="155"/>
        <v>9478</v>
      </c>
      <c r="K37" s="74">
        <f t="shared" si="155"/>
        <v>9478</v>
      </c>
      <c r="L37" s="74">
        <f t="shared" si="155"/>
        <v>0</v>
      </c>
      <c r="M37" s="74">
        <f t="shared" si="155"/>
        <v>0</v>
      </c>
      <c r="N37" s="74">
        <f t="shared" si="155"/>
        <v>0</v>
      </c>
      <c r="O37" s="74">
        <f t="shared" si="155"/>
        <v>0</v>
      </c>
      <c r="P37" s="74">
        <f t="shared" si="155"/>
        <v>0</v>
      </c>
      <c r="Q37" s="74">
        <f t="shared" si="155"/>
        <v>0</v>
      </c>
      <c r="R37" s="74">
        <f t="shared" si="155"/>
        <v>1</v>
      </c>
      <c r="S37" s="74" t="e">
        <f t="shared" si="155"/>
        <v>#REF!</v>
      </c>
      <c r="T37" s="74" t="e">
        <f t="shared" si="155"/>
        <v>#REF!</v>
      </c>
      <c r="U37" s="74" t="e">
        <f t="shared" si="155"/>
        <v>#REF!</v>
      </c>
      <c r="V37" s="74" t="e">
        <f t="shared" si="155"/>
        <v>#REF!</v>
      </c>
      <c r="W37" s="74" t="e">
        <f t="shared" si="155"/>
        <v>#REF!</v>
      </c>
      <c r="X37" s="790" t="e">
        <f t="shared" si="155"/>
        <v>#REF!</v>
      </c>
      <c r="Y37" s="790" t="e">
        <f t="shared" si="155"/>
        <v>#REF!</v>
      </c>
      <c r="Z37" s="790" t="e">
        <f t="shared" si="155"/>
        <v>#REF!</v>
      </c>
      <c r="AA37" s="790" t="e">
        <f t="shared" si="155"/>
        <v>#REF!</v>
      </c>
      <c r="AB37" s="74" t="e">
        <f t="shared" si="155"/>
        <v>#REF!</v>
      </c>
      <c r="AC37" s="74" t="e">
        <f t="shared" si="155"/>
        <v>#REF!</v>
      </c>
      <c r="AD37" s="74" t="e">
        <f t="shared" si="155"/>
        <v>#REF!</v>
      </c>
      <c r="AE37" s="74" t="e">
        <f t="shared" si="155"/>
        <v>#REF!</v>
      </c>
      <c r="AF37" s="74">
        <f t="shared" si="155"/>
        <v>0</v>
      </c>
      <c r="AG37" s="757" t="e">
        <f t="shared" si="155"/>
        <v>#REF!</v>
      </c>
      <c r="AH37" s="757" t="e">
        <f t="shared" si="155"/>
        <v>#REF!</v>
      </c>
      <c r="AI37" s="757" t="e">
        <f t="shared" si="155"/>
        <v>#REF!</v>
      </c>
      <c r="AJ37" s="790" t="e">
        <f t="shared" si="155"/>
        <v>#REF!</v>
      </c>
      <c r="AK37" s="790" t="e">
        <f t="shared" si="155"/>
        <v>#REF!</v>
      </c>
      <c r="AL37" s="790" t="e">
        <f t="shared" si="155"/>
        <v>#REF!</v>
      </c>
      <c r="AM37" s="790" t="e">
        <f t="shared" si="155"/>
        <v>#REF!</v>
      </c>
      <c r="AN37" s="790" t="e">
        <f t="shared" si="155"/>
        <v>#REF!</v>
      </c>
      <c r="AO37" s="790" t="e">
        <f t="shared" si="155"/>
        <v>#REF!</v>
      </c>
      <c r="AP37" s="790"/>
      <c r="AQ37" s="790">
        <f t="shared" si="155"/>
        <v>0</v>
      </c>
      <c r="AR37" s="757" t="e">
        <f t="shared" si="155"/>
        <v>#REF!</v>
      </c>
      <c r="AS37" s="757" t="e">
        <f t="shared" si="155"/>
        <v>#REF!</v>
      </c>
      <c r="AT37" s="757" t="e">
        <f t="shared" si="155"/>
        <v>#REF!</v>
      </c>
      <c r="AU37" s="757" t="e">
        <f t="shared" si="155"/>
        <v>#REF!</v>
      </c>
      <c r="AV37" s="757" t="e">
        <f t="shared" si="155"/>
        <v>#REF!</v>
      </c>
      <c r="AW37" s="757" t="e">
        <f t="shared" si="155"/>
        <v>#REF!</v>
      </c>
      <c r="AX37" s="757" t="e">
        <f t="shared" si="155"/>
        <v>#REF!</v>
      </c>
      <c r="AY37" s="74">
        <f t="shared" si="155"/>
        <v>0</v>
      </c>
      <c r="AZ37" s="74">
        <f t="shared" si="155"/>
        <v>0</v>
      </c>
      <c r="BA37" s="74">
        <f t="shared" si="155"/>
        <v>0</v>
      </c>
      <c r="BB37" s="74">
        <f t="shared" si="155"/>
        <v>0</v>
      </c>
      <c r="BC37" s="74">
        <f t="shared" si="155"/>
        <v>0</v>
      </c>
      <c r="BD37" s="74">
        <f t="shared" si="155"/>
        <v>0</v>
      </c>
      <c r="BE37" s="75"/>
      <c r="BF37" s="542" t="s">
        <v>893</v>
      </c>
      <c r="BG37" s="545" t="s">
        <v>895</v>
      </c>
    </row>
    <row r="38" spans="1:69" s="50" customFormat="1" ht="30" customHeight="1">
      <c r="A38" s="67" t="s">
        <v>18</v>
      </c>
      <c r="B38" s="77" t="s">
        <v>430</v>
      </c>
      <c r="C38" s="78">
        <v>1</v>
      </c>
      <c r="D38" s="78">
        <v>9478</v>
      </c>
      <c r="E38" s="78">
        <v>9478</v>
      </c>
      <c r="F38" s="118">
        <v>0</v>
      </c>
      <c r="G38" s="78"/>
      <c r="H38" s="78">
        <v>0</v>
      </c>
      <c r="I38" s="78">
        <f>+J38+M38</f>
        <v>9478</v>
      </c>
      <c r="J38" s="62">
        <f>SUM(K38:L38)</f>
        <v>9478</v>
      </c>
      <c r="K38" s="78">
        <v>9478</v>
      </c>
      <c r="L38" s="78"/>
      <c r="M38" s="78">
        <f>SUM(N38:O38)</f>
        <v>0</v>
      </c>
      <c r="N38" s="78"/>
      <c r="O38" s="78"/>
      <c r="P38" s="78"/>
      <c r="Q38" s="78"/>
      <c r="R38" s="78">
        <v>1</v>
      </c>
      <c r="S38" s="62" t="e">
        <f>VLOOKUP(B38,ĐT!#REF!,6,0)</f>
        <v>#REF!</v>
      </c>
      <c r="T38" s="62" t="e">
        <f>VLOOKUP(B38,ĐT!#REF!,7,0)</f>
        <v>#REF!</v>
      </c>
      <c r="U38" s="62" t="e">
        <f>VLOOKUP(B38,ĐT!#REF!,8,0)</f>
        <v>#REF!</v>
      </c>
      <c r="V38" s="62" t="e">
        <f>VLOOKUP(B38,ĐT!#REF!,9,0)</f>
        <v>#REF!</v>
      </c>
      <c r="W38" s="62" t="e">
        <f>VLOOKUP(B38,ĐT!#REF!,10,0)</f>
        <v>#REF!</v>
      </c>
      <c r="X38" s="13" t="e">
        <f>SUM(Y38:AA38)</f>
        <v>#REF!</v>
      </c>
      <c r="Y38" s="13" t="e">
        <f>+AC38+AN38</f>
        <v>#REF!</v>
      </c>
      <c r="Z38" s="13" t="e">
        <f>+AD38+AO38</f>
        <v>#REF!</v>
      </c>
      <c r="AA38" s="13" t="e">
        <f>+AE38+AP38</f>
        <v>#REF!</v>
      </c>
      <c r="AB38" s="13" t="e">
        <f>VLOOKUP(B38,ĐT!#REF!,19,0)</f>
        <v>#REF!</v>
      </c>
      <c r="AC38" s="13" t="e">
        <f>VLOOKUP(B38,ĐT!#REF!,20,0)</f>
        <v>#REF!</v>
      </c>
      <c r="AD38" s="13" t="e">
        <f>VLOOKUP(B38,ĐT!#REF!,21,0)</f>
        <v>#REF!</v>
      </c>
      <c r="AE38" s="13" t="e">
        <f>VLOOKUP(B38,ĐT!#REF!,22,0)</f>
        <v>#REF!</v>
      </c>
      <c r="AF38" s="13"/>
      <c r="AG38" s="754" t="e">
        <f>VLOOKUP(B38,ĐT!#REF!,23,0)</f>
        <v>#REF!</v>
      </c>
      <c r="AH38" s="754" t="e">
        <f>VLOOKUP(B38,ĐT!#REF!,24,0)</f>
        <v>#REF!</v>
      </c>
      <c r="AI38" s="754" t="e">
        <f>VLOOKUP(B38,ĐT!#REF!,25,0)</f>
        <v>#REF!</v>
      </c>
      <c r="AJ38" s="13" t="e">
        <f>VLOOKUP(B38,ĐT!#REF!,26,0)</f>
        <v>#REF!</v>
      </c>
      <c r="AK38" s="13" t="e">
        <f>VLOOKUP(B38,ĐT!#REF!,27,0)</f>
        <v>#REF!</v>
      </c>
      <c r="AL38" s="13" t="e">
        <f>VLOOKUP(B38,ĐT!#REF!,28,0)</f>
        <v>#REF!</v>
      </c>
      <c r="AM38" s="13" t="e">
        <f>VLOOKUP(B38,ĐT!#REF!,29,0)</f>
        <v>#REF!</v>
      </c>
      <c r="AN38" s="13" t="e">
        <f>VLOOKUP(B38,ĐT!#REF!,30,0)</f>
        <v>#REF!</v>
      </c>
      <c r="AO38" s="13" t="e">
        <f>VLOOKUP(B38,ĐT!#REF!,31,0)</f>
        <v>#REF!</v>
      </c>
      <c r="AP38" s="13" t="e">
        <f>VLOOKUP(B38,ĐT!#REF!,32,0)</f>
        <v>#REF!</v>
      </c>
      <c r="AQ38" s="13"/>
      <c r="AR38" s="754" t="e">
        <f>VLOOKUP(B38,ĐT!#REF!,33,0)</f>
        <v>#REF!</v>
      </c>
      <c r="AS38" s="754" t="e">
        <f>VLOOKUP(B38,ĐT!#REF!,34,0)</f>
        <v>#REF!</v>
      </c>
      <c r="AT38" s="754" t="e">
        <f>VLOOKUP(B38,ĐT!#REF!,35,0)</f>
        <v>#REF!</v>
      </c>
      <c r="AU38" s="754" t="e">
        <f>VLOOKUP(B38,ĐT!#REF!,36,0)</f>
        <v>#REF!</v>
      </c>
      <c r="AV38" s="754" t="e">
        <f>VLOOKUP(B38,ĐT!#REF!,37,0)</f>
        <v>#REF!</v>
      </c>
      <c r="AW38" s="754" t="e">
        <f>VLOOKUP(B38,ĐT!#REF!,38,0)</f>
        <v>#REF!</v>
      </c>
      <c r="AX38" s="754" t="e">
        <f>VLOOKUP(B38,ĐT!#REF!,39,0)</f>
        <v>#REF!</v>
      </c>
      <c r="AY38" s="121"/>
      <c r="AZ38" s="121"/>
      <c r="BA38" s="121"/>
      <c r="BB38" s="121"/>
      <c r="BC38" s="121"/>
      <c r="BD38" s="121"/>
      <c r="BE38" s="75"/>
      <c r="BF38" s="542" t="s">
        <v>893</v>
      </c>
      <c r="BG38" s="545" t="s">
        <v>904</v>
      </c>
    </row>
    <row r="39" spans="1:69" s="510" customFormat="1" ht="42.75" customHeight="1">
      <c r="A39" s="505" t="s">
        <v>23</v>
      </c>
      <c r="B39" s="506" t="s">
        <v>437</v>
      </c>
      <c r="C39" s="507">
        <f t="shared" ref="C39:BD39" si="156">+C40+C52+C61+C70+C82+C94+C104+C106+C111</f>
        <v>428</v>
      </c>
      <c r="D39" s="507">
        <f t="shared" si="156"/>
        <v>2224690.5</v>
      </c>
      <c r="E39" s="507">
        <f t="shared" si="156"/>
        <v>2159528.5</v>
      </c>
      <c r="F39" s="115">
        <f t="shared" si="156"/>
        <v>0</v>
      </c>
      <c r="G39" s="115">
        <f t="shared" ref="G39" si="157">+G40+G52+G61+G70+G82+G94+G104+G106+G111</f>
        <v>0</v>
      </c>
      <c r="H39" s="507">
        <f t="shared" si="156"/>
        <v>0</v>
      </c>
      <c r="I39" s="507">
        <f t="shared" ref="I39:J39" si="158">+I40+I52+I61+I70+I82+I94+I104+I106+I111</f>
        <v>2201112.5</v>
      </c>
      <c r="J39" s="507">
        <f t="shared" si="158"/>
        <v>2189649.5</v>
      </c>
      <c r="K39" s="507">
        <f t="shared" si="156"/>
        <v>2175022.5</v>
      </c>
      <c r="L39" s="507">
        <f t="shared" si="156"/>
        <v>14627</v>
      </c>
      <c r="M39" s="507">
        <f t="shared" ref="M39:O39" si="159">+M40+M52+M61+M70+M82+M94+M104+M106+M111</f>
        <v>11463</v>
      </c>
      <c r="N39" s="507">
        <f t="shared" ref="N39" si="160">+N40+N52+N61+N70+N82+N94+N104+N106+N111</f>
        <v>4738</v>
      </c>
      <c r="O39" s="507">
        <f t="shared" si="159"/>
        <v>6725</v>
      </c>
      <c r="P39" s="507">
        <f t="shared" ref="P39" si="161">+P40+P52+P61+P70+P82+P94+P104+P106+P111</f>
        <v>0</v>
      </c>
      <c r="Q39" s="507">
        <f t="shared" ref="Q39" si="162">+Q40+Q52+Q61+Q70+Q82+Q94+Q104+Q106+Q111</f>
        <v>0</v>
      </c>
      <c r="R39" s="507">
        <f t="shared" si="156"/>
        <v>298</v>
      </c>
      <c r="S39" s="507" t="e">
        <f t="shared" si="156"/>
        <v>#REF!</v>
      </c>
      <c r="T39" s="507" t="e">
        <f t="shared" si="156"/>
        <v>#REF!</v>
      </c>
      <c r="U39" s="507" t="e">
        <f t="shared" si="156"/>
        <v>#REF!</v>
      </c>
      <c r="V39" s="507" t="e">
        <f t="shared" ref="V39" si="163">+V40+V52+V61+V70+V82+V94+V104+V106+V111</f>
        <v>#REF!</v>
      </c>
      <c r="W39" s="507" t="e">
        <f t="shared" si="156"/>
        <v>#REF!</v>
      </c>
      <c r="X39" s="507" t="e">
        <f t="shared" ref="X39:AA39" si="164">+X40+X52+X61+X70+X82+X94+X104+X106+X111</f>
        <v>#REF!</v>
      </c>
      <c r="Y39" s="507" t="e">
        <f t="shared" si="164"/>
        <v>#REF!</v>
      </c>
      <c r="Z39" s="507" t="e">
        <f t="shared" si="164"/>
        <v>#REF!</v>
      </c>
      <c r="AA39" s="507" t="e">
        <f t="shared" si="164"/>
        <v>#REF!</v>
      </c>
      <c r="AB39" s="507" t="e">
        <f>+AB40+AB52+AB61+AB70+AB82+AB94+AB104+AB106+AB111</f>
        <v>#REF!</v>
      </c>
      <c r="AC39" s="507" t="e">
        <f>+AC40+AC52+AC61+AC70+AC82+AC94+AC104+AC106+AC111</f>
        <v>#REF!</v>
      </c>
      <c r="AD39" s="507" t="e">
        <f t="shared" ref="AD39:AF39" si="165">+AD40+AD52+AD61+AD70+AD82+AD94+AD104+AD106+AD111</f>
        <v>#REF!</v>
      </c>
      <c r="AE39" s="507" t="e">
        <f t="shared" ref="AE39" si="166">+AE40+AE52+AE61+AE70+AE82+AE94+AE104+AE106+AE111</f>
        <v>#REF!</v>
      </c>
      <c r="AF39" s="507" t="e">
        <f t="shared" si="165"/>
        <v>#REF!</v>
      </c>
      <c r="AG39" s="756" t="e">
        <f t="shared" si="156"/>
        <v>#REF!</v>
      </c>
      <c r="AH39" s="756" t="e">
        <f t="shared" ref="AH39:AI39" si="167">+AH40+AH52+AH61+AH70+AH82+AH94+AH104+AH106+AH111</f>
        <v>#REF!</v>
      </c>
      <c r="AI39" s="756" t="e">
        <f t="shared" si="167"/>
        <v>#REF!</v>
      </c>
      <c r="AJ39" s="507" t="e">
        <f t="shared" si="156"/>
        <v>#REF!</v>
      </c>
      <c r="AK39" s="507" t="e">
        <f t="shared" ref="AK39:AV39" si="168">+AK40+AK52+AK61+AK70+AK82+AK94+AK104+AK106+AK111</f>
        <v>#REF!</v>
      </c>
      <c r="AL39" s="507" t="e">
        <f t="shared" si="168"/>
        <v>#REF!</v>
      </c>
      <c r="AM39" s="507" t="e">
        <f t="shared" si="168"/>
        <v>#REF!</v>
      </c>
      <c r="AN39" s="507" t="e">
        <f t="shared" si="168"/>
        <v>#REF!</v>
      </c>
      <c r="AO39" s="507" t="e">
        <f t="shared" si="168"/>
        <v>#REF!</v>
      </c>
      <c r="AP39" s="507" t="e">
        <f t="shared" ref="AP39" si="169">+AP40+AP52+AP61+AP70+AP82+AP94+AP104+AP106+AP111</f>
        <v>#REF!</v>
      </c>
      <c r="AQ39" s="507" t="e">
        <f t="shared" ref="AQ39" si="170">+AQ40+AQ52+AQ61+AQ70+AQ82+AQ94+AQ104+AQ106+AQ111</f>
        <v>#REF!</v>
      </c>
      <c r="AR39" s="756" t="e">
        <f t="shared" si="168"/>
        <v>#REF!</v>
      </c>
      <c r="AS39" s="756" t="e">
        <f t="shared" si="168"/>
        <v>#REF!</v>
      </c>
      <c r="AT39" s="756" t="e">
        <f t="shared" ref="AT39" si="171">+AT40+AT52+AT61+AT70+AT82+AT94+AT104+AT106+AT111</f>
        <v>#REF!</v>
      </c>
      <c r="AU39" s="756" t="e">
        <f t="shared" si="168"/>
        <v>#REF!</v>
      </c>
      <c r="AV39" s="756" t="e">
        <f t="shared" si="168"/>
        <v>#REF!</v>
      </c>
      <c r="AW39" s="756" t="e">
        <f t="shared" ref="AW39:AX39" si="172">+AW40+AW52+AW61+AW70+AW82+AW94+AW104+AW106+AW111</f>
        <v>#REF!</v>
      </c>
      <c r="AX39" s="756" t="e">
        <f t="shared" si="172"/>
        <v>#REF!</v>
      </c>
      <c r="AY39" s="508">
        <f t="shared" si="156"/>
        <v>128</v>
      </c>
      <c r="AZ39" s="508">
        <f t="shared" si="156"/>
        <v>403282</v>
      </c>
      <c r="BA39" s="508">
        <f t="shared" si="156"/>
        <v>390313</v>
      </c>
      <c r="BB39" s="508">
        <f t="shared" si="156"/>
        <v>0</v>
      </c>
      <c r="BC39" s="508">
        <f t="shared" si="156"/>
        <v>6178</v>
      </c>
      <c r="BD39" s="508" t="e">
        <f t="shared" si="156"/>
        <v>#REF!</v>
      </c>
      <c r="BE39" s="509"/>
      <c r="BF39" s="542" t="s">
        <v>894</v>
      </c>
      <c r="BG39" s="544" t="s">
        <v>895</v>
      </c>
      <c r="BN39" s="510">
        <v>4738</v>
      </c>
      <c r="BO39" s="685">
        <f>+BN39+I39</f>
        <v>2205850.5</v>
      </c>
      <c r="BQ39" s="685">
        <f>+BN39+M39</f>
        <v>16201</v>
      </c>
    </row>
    <row r="40" spans="1:69" s="510" customFormat="1" ht="18" customHeight="1">
      <c r="A40" s="511" t="s">
        <v>37</v>
      </c>
      <c r="B40" s="512" t="s">
        <v>36</v>
      </c>
      <c r="C40" s="513">
        <f t="shared" ref="C40:H40" si="173">+C41+C43</f>
        <v>46</v>
      </c>
      <c r="D40" s="513">
        <f t="shared" si="173"/>
        <v>175115.5</v>
      </c>
      <c r="E40" s="513">
        <f t="shared" si="173"/>
        <v>175115.5</v>
      </c>
      <c r="F40" s="116">
        <f t="shared" si="173"/>
        <v>0</v>
      </c>
      <c r="G40" s="116">
        <f t="shared" ref="G40" si="174">+G41+G43</f>
        <v>0</v>
      </c>
      <c r="H40" s="513">
        <f t="shared" si="173"/>
        <v>0</v>
      </c>
      <c r="I40" s="513">
        <f t="shared" ref="I40:J40" si="175">+I41+I43</f>
        <v>175115.5</v>
      </c>
      <c r="J40" s="513">
        <f t="shared" si="175"/>
        <v>175115.5</v>
      </c>
      <c r="K40" s="513">
        <f>+K41+K43</f>
        <v>175115.5</v>
      </c>
      <c r="L40" s="513">
        <f>+L41+L43</f>
        <v>0</v>
      </c>
      <c r="M40" s="513">
        <f t="shared" ref="M40:O40" si="176">+M41+M43</f>
        <v>0</v>
      </c>
      <c r="N40" s="513">
        <f t="shared" ref="N40" si="177">+N41+N43</f>
        <v>0</v>
      </c>
      <c r="O40" s="513">
        <f t="shared" si="176"/>
        <v>0</v>
      </c>
      <c r="P40" s="513">
        <f t="shared" ref="P40" si="178">+P41+P43</f>
        <v>0</v>
      </c>
      <c r="Q40" s="513">
        <f t="shared" ref="Q40" si="179">+Q41+Q43</f>
        <v>0</v>
      </c>
      <c r="R40" s="513">
        <f t="shared" ref="R40:BD40" si="180">+R41+R43</f>
        <v>43</v>
      </c>
      <c r="S40" s="513" t="e">
        <f t="shared" si="180"/>
        <v>#REF!</v>
      </c>
      <c r="T40" s="513" t="e">
        <f t="shared" si="180"/>
        <v>#REF!</v>
      </c>
      <c r="U40" s="513" t="e">
        <f t="shared" si="180"/>
        <v>#REF!</v>
      </c>
      <c r="V40" s="513" t="e">
        <f t="shared" ref="V40" si="181">+V41+V43</f>
        <v>#REF!</v>
      </c>
      <c r="W40" s="513" t="e">
        <f t="shared" si="180"/>
        <v>#REF!</v>
      </c>
      <c r="X40" s="513" t="e">
        <f t="shared" ref="X40:AA40" si="182">+X41+X43</f>
        <v>#REF!</v>
      </c>
      <c r="Y40" s="513" t="e">
        <f t="shared" si="182"/>
        <v>#REF!</v>
      </c>
      <c r="Z40" s="513" t="e">
        <f t="shared" si="182"/>
        <v>#REF!</v>
      </c>
      <c r="AA40" s="513" t="e">
        <f t="shared" si="182"/>
        <v>#REF!</v>
      </c>
      <c r="AB40" s="513" t="e">
        <f t="shared" si="180"/>
        <v>#REF!</v>
      </c>
      <c r="AC40" s="513" t="e">
        <f t="shared" ref="AC40:AD40" si="183">+AC41+AC43</f>
        <v>#REF!</v>
      </c>
      <c r="AD40" s="513" t="e">
        <f t="shared" si="183"/>
        <v>#REF!</v>
      </c>
      <c r="AE40" s="513" t="e">
        <f t="shared" ref="AE40" si="184">+AE41+AE43</f>
        <v>#REF!</v>
      </c>
      <c r="AF40" s="513">
        <f t="shared" ref="AF40" si="185">+AF41+AF43</f>
        <v>0</v>
      </c>
      <c r="AG40" s="755" t="e">
        <f t="shared" si="180"/>
        <v>#REF!</v>
      </c>
      <c r="AH40" s="755" t="e">
        <f t="shared" ref="AH40:AI40" si="186">+AH41+AH43</f>
        <v>#REF!</v>
      </c>
      <c r="AI40" s="755" t="e">
        <f t="shared" si="186"/>
        <v>#REF!</v>
      </c>
      <c r="AJ40" s="513" t="e">
        <f t="shared" si="180"/>
        <v>#REF!</v>
      </c>
      <c r="AK40" s="513" t="e">
        <f t="shared" ref="AK40:AV40" si="187">+AK41+AK43</f>
        <v>#REF!</v>
      </c>
      <c r="AL40" s="513" t="e">
        <f t="shared" si="187"/>
        <v>#REF!</v>
      </c>
      <c r="AM40" s="513" t="e">
        <f t="shared" si="187"/>
        <v>#REF!</v>
      </c>
      <c r="AN40" s="513" t="e">
        <f t="shared" si="187"/>
        <v>#REF!</v>
      </c>
      <c r="AO40" s="513" t="e">
        <f t="shared" si="187"/>
        <v>#REF!</v>
      </c>
      <c r="AP40" s="513" t="e">
        <f t="shared" ref="AP40" si="188">+AP41+AP43</f>
        <v>#REF!</v>
      </c>
      <c r="AQ40" s="513" t="e">
        <f t="shared" ref="AQ40" si="189">+AQ41+AQ43</f>
        <v>#REF!</v>
      </c>
      <c r="AR40" s="755" t="e">
        <f t="shared" si="187"/>
        <v>#REF!</v>
      </c>
      <c r="AS40" s="755" t="e">
        <f t="shared" si="187"/>
        <v>#REF!</v>
      </c>
      <c r="AT40" s="755" t="e">
        <f t="shared" ref="AT40" si="190">+AT41+AT43</f>
        <v>#REF!</v>
      </c>
      <c r="AU40" s="755" t="e">
        <f t="shared" si="187"/>
        <v>#REF!</v>
      </c>
      <c r="AV40" s="755" t="e">
        <f t="shared" si="187"/>
        <v>#REF!</v>
      </c>
      <c r="AW40" s="755" t="e">
        <f t="shared" ref="AW40:AX40" si="191">+AW41+AW43</f>
        <v>#REF!</v>
      </c>
      <c r="AX40" s="755" t="e">
        <f t="shared" si="191"/>
        <v>#REF!</v>
      </c>
      <c r="AY40" s="514">
        <f t="shared" si="180"/>
        <v>2</v>
      </c>
      <c r="AZ40" s="514">
        <f t="shared" si="180"/>
        <v>27168</v>
      </c>
      <c r="BA40" s="514">
        <f t="shared" si="180"/>
        <v>27168</v>
      </c>
      <c r="BB40" s="514">
        <f t="shared" si="180"/>
        <v>0</v>
      </c>
      <c r="BC40" s="514">
        <f t="shared" si="180"/>
        <v>0</v>
      </c>
      <c r="BD40" s="514" t="e">
        <f t="shared" si="180"/>
        <v>#REF!</v>
      </c>
      <c r="BE40" s="515"/>
      <c r="BF40" s="542" t="s">
        <v>894</v>
      </c>
      <c r="BG40" s="544" t="s">
        <v>895</v>
      </c>
    </row>
    <row r="41" spans="1:69" s="510" customFormat="1" ht="18" customHeight="1">
      <c r="A41" s="511" t="s">
        <v>18</v>
      </c>
      <c r="B41" s="512" t="s">
        <v>248</v>
      </c>
      <c r="C41" s="513">
        <f>SUBTOTAL(9,C42)</f>
        <v>22</v>
      </c>
      <c r="D41" s="513">
        <f t="shared" ref="D41:BD41" si="192">SUBTOTAL(9,D42)</f>
        <v>69740</v>
      </c>
      <c r="E41" s="513">
        <f t="shared" si="192"/>
        <v>69740</v>
      </c>
      <c r="F41" s="116">
        <f t="shared" si="192"/>
        <v>0</v>
      </c>
      <c r="G41" s="116">
        <f t="shared" si="192"/>
        <v>0</v>
      </c>
      <c r="H41" s="513">
        <f t="shared" si="192"/>
        <v>0</v>
      </c>
      <c r="I41" s="513">
        <f t="shared" si="192"/>
        <v>69740</v>
      </c>
      <c r="J41" s="513">
        <f t="shared" si="192"/>
        <v>69740</v>
      </c>
      <c r="K41" s="513">
        <f t="shared" si="192"/>
        <v>69740</v>
      </c>
      <c r="L41" s="513">
        <f t="shared" si="192"/>
        <v>0</v>
      </c>
      <c r="M41" s="513">
        <f t="shared" si="192"/>
        <v>0</v>
      </c>
      <c r="N41" s="513">
        <f t="shared" si="192"/>
        <v>0</v>
      </c>
      <c r="O41" s="513">
        <f t="shared" si="192"/>
        <v>0</v>
      </c>
      <c r="P41" s="513">
        <f t="shared" si="192"/>
        <v>0</v>
      </c>
      <c r="Q41" s="513">
        <f t="shared" si="192"/>
        <v>0</v>
      </c>
      <c r="R41" s="513">
        <f t="shared" si="192"/>
        <v>22</v>
      </c>
      <c r="S41" s="513" t="e">
        <f t="shared" si="192"/>
        <v>#REF!</v>
      </c>
      <c r="T41" s="513" t="e">
        <f t="shared" si="192"/>
        <v>#REF!</v>
      </c>
      <c r="U41" s="513" t="e">
        <f t="shared" si="192"/>
        <v>#REF!</v>
      </c>
      <c r="V41" s="513" t="e">
        <f t="shared" si="192"/>
        <v>#REF!</v>
      </c>
      <c r="W41" s="513" t="e">
        <f t="shared" si="192"/>
        <v>#REF!</v>
      </c>
      <c r="X41" s="513" t="e">
        <f t="shared" si="192"/>
        <v>#REF!</v>
      </c>
      <c r="Y41" s="513" t="e">
        <f t="shared" si="192"/>
        <v>#REF!</v>
      </c>
      <c r="Z41" s="513" t="e">
        <f t="shared" si="192"/>
        <v>#REF!</v>
      </c>
      <c r="AA41" s="513" t="e">
        <f t="shared" si="192"/>
        <v>#REF!</v>
      </c>
      <c r="AB41" s="513" t="e">
        <f t="shared" si="192"/>
        <v>#REF!</v>
      </c>
      <c r="AC41" s="513" t="e">
        <f t="shared" si="192"/>
        <v>#REF!</v>
      </c>
      <c r="AD41" s="513" t="e">
        <f t="shared" si="192"/>
        <v>#REF!</v>
      </c>
      <c r="AE41" s="513">
        <f t="shared" si="192"/>
        <v>0</v>
      </c>
      <c r="AF41" s="513">
        <f t="shared" si="192"/>
        <v>0</v>
      </c>
      <c r="AG41" s="755" t="e">
        <f t="shared" si="192"/>
        <v>#REF!</v>
      </c>
      <c r="AH41" s="755" t="e">
        <f t="shared" si="192"/>
        <v>#REF!</v>
      </c>
      <c r="AI41" s="755" t="e">
        <f t="shared" si="192"/>
        <v>#REF!</v>
      </c>
      <c r="AJ41" s="513" t="e">
        <f t="shared" si="192"/>
        <v>#REF!</v>
      </c>
      <c r="AK41" s="513" t="e">
        <f t="shared" si="192"/>
        <v>#REF!</v>
      </c>
      <c r="AL41" s="513" t="e">
        <f t="shared" si="192"/>
        <v>#REF!</v>
      </c>
      <c r="AM41" s="513" t="e">
        <f t="shared" si="192"/>
        <v>#REF!</v>
      </c>
      <c r="AN41" s="513" t="e">
        <f t="shared" si="192"/>
        <v>#REF!</v>
      </c>
      <c r="AO41" s="513" t="e">
        <f t="shared" si="192"/>
        <v>#REF!</v>
      </c>
      <c r="AP41" s="513" t="e">
        <f t="shared" si="192"/>
        <v>#REF!</v>
      </c>
      <c r="AQ41" s="513">
        <f t="shared" si="192"/>
        <v>0</v>
      </c>
      <c r="AR41" s="755" t="e">
        <f t="shared" si="192"/>
        <v>#REF!</v>
      </c>
      <c r="AS41" s="755" t="e">
        <f t="shared" si="192"/>
        <v>#REF!</v>
      </c>
      <c r="AT41" s="755" t="e">
        <f t="shared" si="192"/>
        <v>#REF!</v>
      </c>
      <c r="AU41" s="755" t="e">
        <f t="shared" si="192"/>
        <v>#REF!</v>
      </c>
      <c r="AV41" s="755" t="e">
        <f t="shared" si="192"/>
        <v>#REF!</v>
      </c>
      <c r="AW41" s="755" t="e">
        <f t="shared" si="192"/>
        <v>#REF!</v>
      </c>
      <c r="AX41" s="755" t="e">
        <f t="shared" si="192"/>
        <v>#REF!</v>
      </c>
      <c r="AY41" s="513">
        <f t="shared" si="192"/>
        <v>0</v>
      </c>
      <c r="AZ41" s="513">
        <f t="shared" si="192"/>
        <v>0</v>
      </c>
      <c r="BA41" s="513">
        <f t="shared" si="192"/>
        <v>0</v>
      </c>
      <c r="BB41" s="513">
        <f t="shared" si="192"/>
        <v>0</v>
      </c>
      <c r="BC41" s="513">
        <f t="shared" si="192"/>
        <v>0</v>
      </c>
      <c r="BD41" s="513">
        <f t="shared" si="192"/>
        <v>0</v>
      </c>
      <c r="BE41" s="515"/>
      <c r="BF41" s="542" t="s">
        <v>894</v>
      </c>
      <c r="BG41" s="544"/>
    </row>
    <row r="42" spans="1:69" s="510" customFormat="1" ht="30" customHeight="1">
      <c r="A42" s="516"/>
      <c r="B42" s="517" t="s">
        <v>250</v>
      </c>
      <c r="C42" s="518">
        <v>22</v>
      </c>
      <c r="D42" s="518">
        <v>69740</v>
      </c>
      <c r="E42" s="518">
        <v>69740</v>
      </c>
      <c r="F42" s="118"/>
      <c r="G42" s="518"/>
      <c r="H42" s="518"/>
      <c r="I42" s="518">
        <f>+J42+M42</f>
        <v>69740</v>
      </c>
      <c r="J42" s="519">
        <f>SUM(K42:L42)</f>
        <v>69740</v>
      </c>
      <c r="K42" s="518">
        <v>69740</v>
      </c>
      <c r="L42" s="518"/>
      <c r="M42" s="78">
        <f>SUM(N42:O42)</f>
        <v>0</v>
      </c>
      <c r="N42" s="518"/>
      <c r="O42" s="518"/>
      <c r="P42" s="518"/>
      <c r="Q42" s="518"/>
      <c r="R42" s="518">
        <v>22</v>
      </c>
      <c r="S42" s="518" t="e">
        <f>+ĐT!#REF!</f>
        <v>#REF!</v>
      </c>
      <c r="T42" s="518" t="e">
        <f>+ĐT!#REF!</f>
        <v>#REF!</v>
      </c>
      <c r="U42" s="518" t="e">
        <f>+ĐT!#REF!</f>
        <v>#REF!</v>
      </c>
      <c r="V42" s="518" t="e">
        <f>+ĐT!#REF!</f>
        <v>#REF!</v>
      </c>
      <c r="W42" s="518" t="e">
        <f>+ĐT!#REF!</f>
        <v>#REF!</v>
      </c>
      <c r="X42" s="13" t="e">
        <f>SUM(Y42:AA42)</f>
        <v>#REF!</v>
      </c>
      <c r="Y42" s="13" t="e">
        <f>+AC42+AN42</f>
        <v>#REF!</v>
      </c>
      <c r="Z42" s="13" t="e">
        <f>+AD42+AO42</f>
        <v>#REF!</v>
      </c>
      <c r="AA42" s="13" t="e">
        <f>+AE42+AP42</f>
        <v>#REF!</v>
      </c>
      <c r="AB42" s="12" t="e">
        <f>+ĐT!#REF!</f>
        <v>#REF!</v>
      </c>
      <c r="AC42" s="12" t="e">
        <f>+ĐT!#REF!</f>
        <v>#REF!</v>
      </c>
      <c r="AD42" s="12" t="e">
        <f>+ĐT!#REF!</f>
        <v>#REF!</v>
      </c>
      <c r="AE42" s="12"/>
      <c r="AF42" s="12"/>
      <c r="AG42" s="783" t="e">
        <f>+ĐT!#REF!</f>
        <v>#REF!</v>
      </c>
      <c r="AH42" s="783" t="e">
        <f>+ĐT!#REF!</f>
        <v>#REF!</v>
      </c>
      <c r="AI42" s="783" t="e">
        <f>+ĐT!#REF!</f>
        <v>#REF!</v>
      </c>
      <c r="AJ42" s="12" t="e">
        <f>+ĐT!#REF!</f>
        <v>#REF!</v>
      </c>
      <c r="AK42" s="12" t="e">
        <f>+ĐT!#REF!</f>
        <v>#REF!</v>
      </c>
      <c r="AL42" s="12" t="e">
        <f>+ĐT!#REF!</f>
        <v>#REF!</v>
      </c>
      <c r="AM42" s="12" t="e">
        <f>+ĐT!#REF!</f>
        <v>#REF!</v>
      </c>
      <c r="AN42" s="12" t="e">
        <f>+ĐT!#REF!</f>
        <v>#REF!</v>
      </c>
      <c r="AO42" s="12" t="e">
        <f>+ĐT!#REF!</f>
        <v>#REF!</v>
      </c>
      <c r="AP42" s="12" t="e">
        <f>+ĐT!#REF!</f>
        <v>#REF!</v>
      </c>
      <c r="AQ42" s="12"/>
      <c r="AR42" s="783" t="e">
        <f>+ĐT!#REF!</f>
        <v>#REF!</v>
      </c>
      <c r="AS42" s="783" t="e">
        <f>+ĐT!#REF!</f>
        <v>#REF!</v>
      </c>
      <c r="AT42" s="783" t="e">
        <f>+ĐT!#REF!</f>
        <v>#REF!</v>
      </c>
      <c r="AU42" s="783" t="e">
        <f>+ĐT!#REF!</f>
        <v>#REF!</v>
      </c>
      <c r="AV42" s="783" t="e">
        <f>+ĐT!#REF!</f>
        <v>#REF!</v>
      </c>
      <c r="AW42" s="783" t="e">
        <f>+ĐT!#REF!</f>
        <v>#REF!</v>
      </c>
      <c r="AX42" s="783" t="e">
        <f>+ĐT!#REF!</f>
        <v>#REF!</v>
      </c>
      <c r="AY42" s="520">
        <v>0</v>
      </c>
      <c r="AZ42" s="520">
        <v>0</v>
      </c>
      <c r="BA42" s="520">
        <v>0</v>
      </c>
      <c r="BB42" s="520">
        <v>0</v>
      </c>
      <c r="BC42" s="520">
        <v>0</v>
      </c>
      <c r="BD42" s="520">
        <v>0</v>
      </c>
      <c r="BE42" s="515"/>
      <c r="BF42" s="542" t="s">
        <v>894</v>
      </c>
      <c r="BG42" s="544" t="s">
        <v>905</v>
      </c>
    </row>
    <row r="43" spans="1:69" s="510" customFormat="1" ht="18" customHeight="1">
      <c r="A43" s="511">
        <v>2</v>
      </c>
      <c r="B43" s="512" t="s">
        <v>257</v>
      </c>
      <c r="C43" s="513">
        <f>SUBTOTAL(9,C44:C51)</f>
        <v>24</v>
      </c>
      <c r="D43" s="513">
        <f t="shared" ref="D43:BD43" si="193">SUBTOTAL(9,D44:D51)</f>
        <v>105375.5</v>
      </c>
      <c r="E43" s="513">
        <f t="shared" si="193"/>
        <v>105375.5</v>
      </c>
      <c r="F43" s="116">
        <f t="shared" si="193"/>
        <v>0</v>
      </c>
      <c r="G43" s="116">
        <f t="shared" si="193"/>
        <v>0</v>
      </c>
      <c r="H43" s="513">
        <f t="shared" si="193"/>
        <v>0</v>
      </c>
      <c r="I43" s="513">
        <f t="shared" si="193"/>
        <v>105375.5</v>
      </c>
      <c r="J43" s="513">
        <f t="shared" si="193"/>
        <v>105375.5</v>
      </c>
      <c r="K43" s="513">
        <f t="shared" si="193"/>
        <v>105375.5</v>
      </c>
      <c r="L43" s="513">
        <f t="shared" si="193"/>
        <v>0</v>
      </c>
      <c r="M43" s="513">
        <f t="shared" si="193"/>
        <v>0</v>
      </c>
      <c r="N43" s="513">
        <f t="shared" si="193"/>
        <v>0</v>
      </c>
      <c r="O43" s="513">
        <f t="shared" si="193"/>
        <v>0</v>
      </c>
      <c r="P43" s="513">
        <f t="shared" si="193"/>
        <v>0</v>
      </c>
      <c r="Q43" s="513">
        <f t="shared" si="193"/>
        <v>0</v>
      </c>
      <c r="R43" s="513">
        <f t="shared" si="193"/>
        <v>21</v>
      </c>
      <c r="S43" s="513" t="e">
        <f t="shared" si="193"/>
        <v>#REF!</v>
      </c>
      <c r="T43" s="513" t="e">
        <f t="shared" si="193"/>
        <v>#REF!</v>
      </c>
      <c r="U43" s="513" t="e">
        <f t="shared" si="193"/>
        <v>#REF!</v>
      </c>
      <c r="V43" s="513" t="e">
        <f t="shared" si="193"/>
        <v>#REF!</v>
      </c>
      <c r="W43" s="513" t="e">
        <f t="shared" si="193"/>
        <v>#REF!</v>
      </c>
      <c r="X43" s="513" t="e">
        <f t="shared" si="193"/>
        <v>#REF!</v>
      </c>
      <c r="Y43" s="513" t="e">
        <f t="shared" si="193"/>
        <v>#REF!</v>
      </c>
      <c r="Z43" s="513" t="e">
        <f t="shared" si="193"/>
        <v>#REF!</v>
      </c>
      <c r="AA43" s="513" t="e">
        <f t="shared" si="193"/>
        <v>#REF!</v>
      </c>
      <c r="AB43" s="513" t="e">
        <f t="shared" si="193"/>
        <v>#REF!</v>
      </c>
      <c r="AC43" s="513" t="e">
        <f t="shared" si="193"/>
        <v>#REF!</v>
      </c>
      <c r="AD43" s="513" t="e">
        <f t="shared" si="193"/>
        <v>#REF!</v>
      </c>
      <c r="AE43" s="513" t="e">
        <f t="shared" si="193"/>
        <v>#REF!</v>
      </c>
      <c r="AF43" s="513">
        <f t="shared" si="193"/>
        <v>0</v>
      </c>
      <c r="AG43" s="755" t="e">
        <f t="shared" si="193"/>
        <v>#REF!</v>
      </c>
      <c r="AH43" s="755" t="e">
        <f t="shared" si="193"/>
        <v>#REF!</v>
      </c>
      <c r="AI43" s="755" t="e">
        <f t="shared" si="193"/>
        <v>#REF!</v>
      </c>
      <c r="AJ43" s="513" t="e">
        <f t="shared" si="193"/>
        <v>#REF!</v>
      </c>
      <c r="AK43" s="513" t="e">
        <f t="shared" si="193"/>
        <v>#REF!</v>
      </c>
      <c r="AL43" s="513" t="e">
        <f t="shared" si="193"/>
        <v>#REF!</v>
      </c>
      <c r="AM43" s="513" t="e">
        <f t="shared" si="193"/>
        <v>#REF!</v>
      </c>
      <c r="AN43" s="513" t="e">
        <f t="shared" si="193"/>
        <v>#REF!</v>
      </c>
      <c r="AO43" s="513" t="e">
        <f t="shared" si="193"/>
        <v>#REF!</v>
      </c>
      <c r="AP43" s="513"/>
      <c r="AQ43" s="513" t="e">
        <f t="shared" si="193"/>
        <v>#REF!</v>
      </c>
      <c r="AR43" s="755" t="e">
        <f t="shared" si="193"/>
        <v>#REF!</v>
      </c>
      <c r="AS43" s="755" t="e">
        <f t="shared" si="193"/>
        <v>#REF!</v>
      </c>
      <c r="AT43" s="755" t="e">
        <f t="shared" si="193"/>
        <v>#REF!</v>
      </c>
      <c r="AU43" s="755" t="e">
        <f t="shared" si="193"/>
        <v>#REF!</v>
      </c>
      <c r="AV43" s="755" t="e">
        <f t="shared" si="193"/>
        <v>#REF!</v>
      </c>
      <c r="AW43" s="755" t="e">
        <f t="shared" si="193"/>
        <v>#REF!</v>
      </c>
      <c r="AX43" s="755" t="e">
        <f t="shared" si="193"/>
        <v>#REF!</v>
      </c>
      <c r="AY43" s="513">
        <f t="shared" si="193"/>
        <v>2</v>
      </c>
      <c r="AZ43" s="513">
        <f t="shared" si="193"/>
        <v>27168</v>
      </c>
      <c r="BA43" s="513">
        <f t="shared" si="193"/>
        <v>27168</v>
      </c>
      <c r="BB43" s="513">
        <f t="shared" si="193"/>
        <v>0</v>
      </c>
      <c r="BC43" s="513">
        <f t="shared" si="193"/>
        <v>0</v>
      </c>
      <c r="BD43" s="513" t="e">
        <f t="shared" si="193"/>
        <v>#REF!</v>
      </c>
      <c r="BE43" s="515"/>
      <c r="BF43" s="542" t="s">
        <v>894</v>
      </c>
      <c r="BG43" s="544"/>
    </row>
    <row r="44" spans="1:69" s="510" customFormat="1" ht="18" customHeight="1">
      <c r="A44" s="516"/>
      <c r="B44" s="521" t="s">
        <v>38</v>
      </c>
      <c r="C44" s="519">
        <v>1</v>
      </c>
      <c r="D44" s="519">
        <f>+E44</f>
        <v>3215</v>
      </c>
      <c r="E44" s="519">
        <v>3215</v>
      </c>
      <c r="F44" s="664"/>
      <c r="G44" s="519"/>
      <c r="H44" s="519"/>
      <c r="I44" s="518">
        <f t="shared" ref="I44:I69" si="194">+J44+M44</f>
        <v>3215</v>
      </c>
      <c r="J44" s="519">
        <f t="shared" ref="J44:J51" si="195">SUM(K44:L44)</f>
        <v>3215</v>
      </c>
      <c r="K44" s="519">
        <v>3215</v>
      </c>
      <c r="L44" s="519"/>
      <c r="M44" s="78">
        <f t="shared" ref="M44:M51" si="196">SUM(N44:O44)</f>
        <v>0</v>
      </c>
      <c r="N44" s="518"/>
      <c r="O44" s="519"/>
      <c r="P44" s="519"/>
      <c r="Q44" s="519"/>
      <c r="R44" s="519">
        <v>1</v>
      </c>
      <c r="S44" s="519" t="e">
        <f>VLOOKUP(B44,ĐT!#REF!,6,0)</f>
        <v>#REF!</v>
      </c>
      <c r="T44" s="519" t="e">
        <f>VLOOKUP(B44,ĐT!#REF!,7,0)</f>
        <v>#REF!</v>
      </c>
      <c r="U44" s="519" t="e">
        <f>VLOOKUP(B44,ĐT!#REF!,8,0)</f>
        <v>#REF!</v>
      </c>
      <c r="V44" s="519" t="e">
        <f>VLOOKUP(B44,ĐT!#REF!,9,0)</f>
        <v>#REF!</v>
      </c>
      <c r="W44" s="519" t="e">
        <f>VLOOKUP(B44,ĐT!#REF!,10,0)</f>
        <v>#REF!</v>
      </c>
      <c r="X44" s="13" t="e">
        <f t="shared" ref="X44:Y51" si="197">+AB44+AM44</f>
        <v>#REF!</v>
      </c>
      <c r="Y44" s="13" t="e">
        <f t="shared" si="197"/>
        <v>#REF!</v>
      </c>
      <c r="Z44" s="13" t="e">
        <f t="shared" ref="Z44:AA51" si="198">+AD44+AO44</f>
        <v>#REF!</v>
      </c>
      <c r="AA44" s="13" t="e">
        <f t="shared" si="198"/>
        <v>#REF!</v>
      </c>
      <c r="AB44" s="13" t="e">
        <f>SUM(AC44:AF44)</f>
        <v>#REF!</v>
      </c>
      <c r="AC44" s="13" t="e">
        <f>VLOOKUP(B44,ĐT!#REF!,20,0)</f>
        <v>#REF!</v>
      </c>
      <c r="AD44" s="13" t="e">
        <f>VLOOKUP(B44,ĐT!#REF!,21,0)</f>
        <v>#REF!</v>
      </c>
      <c r="AE44" s="13" t="e">
        <f>VLOOKUP(B44,ĐT!#REF!,22,0)</f>
        <v>#REF!</v>
      </c>
      <c r="AF44" s="13"/>
      <c r="AG44" s="754" t="e">
        <f>VLOOKUP(B44,ĐT!#REF!,23,0)</f>
        <v>#REF!</v>
      </c>
      <c r="AH44" s="754" t="e">
        <f>VLOOKUP(B44,ĐT!#REF!,24,0)</f>
        <v>#REF!</v>
      </c>
      <c r="AI44" s="754" t="e">
        <f>VLOOKUP(B44,ĐT!#REF!,25,0)</f>
        <v>#REF!</v>
      </c>
      <c r="AJ44" s="13" t="e">
        <f>VLOOKUP(B44,ĐT!#REF!,26,0)</f>
        <v>#REF!</v>
      </c>
      <c r="AK44" s="13" t="e">
        <f>VLOOKUP(B44,ĐT!#REF!,27,0)</f>
        <v>#REF!</v>
      </c>
      <c r="AL44" s="13" t="e">
        <f>VLOOKUP(B44,ĐT!#REF!,28,0)</f>
        <v>#REF!</v>
      </c>
      <c r="AM44" s="13" t="e">
        <f>SUM(AN44:AP44)</f>
        <v>#REF!</v>
      </c>
      <c r="AN44" s="13" t="e">
        <f>VLOOKUP(B44,ĐT!#REF!,30,0)</f>
        <v>#REF!</v>
      </c>
      <c r="AO44" s="13" t="e">
        <f>VLOOKUP(B44,ĐT!#REF!,31,0)</f>
        <v>#REF!</v>
      </c>
      <c r="AP44" s="13" t="e">
        <f>VLOOKUP(B44,ĐT!#REF!,32,0)</f>
        <v>#REF!</v>
      </c>
      <c r="AQ44" s="13"/>
      <c r="AR44" s="754" t="e">
        <f>VLOOKUP(B44,ĐT!#REF!,33,0)</f>
        <v>#REF!</v>
      </c>
      <c r="AS44" s="754" t="e">
        <f>VLOOKUP(B44,ĐT!#REF!,34,0)</f>
        <v>#REF!</v>
      </c>
      <c r="AT44" s="754" t="e">
        <f>VLOOKUP(B44,ĐT!#REF!,35,0)</f>
        <v>#REF!</v>
      </c>
      <c r="AU44" s="754" t="e">
        <f>VLOOKUP(B44,ĐT!#REF!,36,0)</f>
        <v>#REF!</v>
      </c>
      <c r="AV44" s="754" t="e">
        <f>VLOOKUP(B44,ĐT!#REF!,37,0)</f>
        <v>#REF!</v>
      </c>
      <c r="AW44" s="754" t="e">
        <f>VLOOKUP(B44,ĐT!#REF!,38,0)</f>
        <v>#REF!</v>
      </c>
      <c r="AX44" s="754" t="e">
        <f>VLOOKUP(B44,ĐT!#REF!,39,0)</f>
        <v>#REF!</v>
      </c>
      <c r="AY44" s="522">
        <v>0</v>
      </c>
      <c r="AZ44" s="522">
        <f>VLOOKUP(B44,'DM chua PD'!$B$129:$N$157,6,0)</f>
        <v>280</v>
      </c>
      <c r="BA44" s="522">
        <f>VLOOKUP(B44,'DM chua PD'!$B$129:$N$157,7,0)</f>
        <v>280</v>
      </c>
      <c r="BB44" s="522">
        <f>VLOOKUP(B44,'DM chua PD'!$B$129:$N$157,8,0)</f>
        <v>0</v>
      </c>
      <c r="BC44" s="522">
        <f>VLOOKUP(B44,'DM chua PD'!$B$129:$N$157,9,0)</f>
        <v>0</v>
      </c>
      <c r="BD44" s="522">
        <f>VLOOKUP(B44,'DM chua PD'!$B$129:$N$157,12,0)</f>
        <v>280</v>
      </c>
      <c r="BE44" s="515"/>
      <c r="BF44" s="542" t="s">
        <v>894</v>
      </c>
      <c r="BG44" s="545" t="s">
        <v>1237</v>
      </c>
    </row>
    <row r="45" spans="1:69" s="510" customFormat="1" ht="18" customHeight="1">
      <c r="A45" s="516"/>
      <c r="B45" s="521" t="s">
        <v>68</v>
      </c>
      <c r="C45" s="519">
        <v>4</v>
      </c>
      <c r="D45" s="519">
        <v>15280.5</v>
      </c>
      <c r="E45" s="519">
        <v>15280.5</v>
      </c>
      <c r="F45" s="664"/>
      <c r="G45" s="519"/>
      <c r="H45" s="519"/>
      <c r="I45" s="518">
        <f t="shared" si="194"/>
        <v>15280.5</v>
      </c>
      <c r="J45" s="519">
        <f t="shared" si="195"/>
        <v>15280.5</v>
      </c>
      <c r="K45" s="519">
        <v>15280.5</v>
      </c>
      <c r="L45" s="519"/>
      <c r="M45" s="78">
        <f t="shared" si="196"/>
        <v>0</v>
      </c>
      <c r="N45" s="518"/>
      <c r="O45" s="519"/>
      <c r="P45" s="519"/>
      <c r="Q45" s="519"/>
      <c r="R45" s="519">
        <v>4</v>
      </c>
      <c r="S45" s="519" t="e">
        <f>VLOOKUP(B45,ĐT!#REF!,6,0)</f>
        <v>#REF!</v>
      </c>
      <c r="T45" s="519" t="e">
        <f>VLOOKUP(B45,ĐT!#REF!,7,0)</f>
        <v>#REF!</v>
      </c>
      <c r="U45" s="519" t="e">
        <f>VLOOKUP(B45,ĐT!#REF!,8,0)</f>
        <v>#REF!</v>
      </c>
      <c r="V45" s="519" t="e">
        <f>VLOOKUP(B45,ĐT!#REF!,9,0)</f>
        <v>#REF!</v>
      </c>
      <c r="W45" s="519" t="e">
        <f>VLOOKUP(B45,ĐT!#REF!,10,0)</f>
        <v>#REF!</v>
      </c>
      <c r="X45" s="13" t="e">
        <f t="shared" si="197"/>
        <v>#REF!</v>
      </c>
      <c r="Y45" s="13" t="e">
        <f t="shared" si="197"/>
        <v>#REF!</v>
      </c>
      <c r="Z45" s="13" t="e">
        <f t="shared" si="198"/>
        <v>#REF!</v>
      </c>
      <c r="AA45" s="13" t="e">
        <f t="shared" si="198"/>
        <v>#REF!</v>
      </c>
      <c r="AB45" s="13" t="e">
        <f t="shared" ref="AB45:AB51" si="199">SUM(AC45:AF45)</f>
        <v>#REF!</v>
      </c>
      <c r="AC45" s="13" t="e">
        <f>VLOOKUP(B45,ĐT!#REF!,20,0)</f>
        <v>#REF!</v>
      </c>
      <c r="AD45" s="13" t="e">
        <f>VLOOKUP(B45,ĐT!#REF!,21,0)</f>
        <v>#REF!</v>
      </c>
      <c r="AE45" s="13" t="e">
        <f>VLOOKUP(B45,ĐT!#REF!,22,0)</f>
        <v>#REF!</v>
      </c>
      <c r="AF45" s="13"/>
      <c r="AG45" s="754" t="e">
        <f>VLOOKUP(B45,ĐT!#REF!,23,0)</f>
        <v>#REF!</v>
      </c>
      <c r="AH45" s="754" t="e">
        <f>VLOOKUP(B45,ĐT!#REF!,24,0)</f>
        <v>#REF!</v>
      </c>
      <c r="AI45" s="754" t="e">
        <f>VLOOKUP(B45,ĐT!#REF!,25,0)</f>
        <v>#REF!</v>
      </c>
      <c r="AJ45" s="13" t="e">
        <f>VLOOKUP(B45,ĐT!#REF!,26,0)</f>
        <v>#REF!</v>
      </c>
      <c r="AK45" s="13" t="e">
        <f>VLOOKUP(B45,ĐT!#REF!,27,0)</f>
        <v>#REF!</v>
      </c>
      <c r="AL45" s="13" t="e">
        <f>VLOOKUP(B45,ĐT!#REF!,28,0)</f>
        <v>#REF!</v>
      </c>
      <c r="AM45" s="13" t="e">
        <f t="shared" ref="AM45:AM51" si="200">SUM(AN45:AP45)</f>
        <v>#REF!</v>
      </c>
      <c r="AN45" s="13" t="e">
        <f>VLOOKUP(B45,ĐT!#REF!,30,0)</f>
        <v>#REF!</v>
      </c>
      <c r="AO45" s="13" t="e">
        <f>VLOOKUP(B45,ĐT!#REF!,31,0)</f>
        <v>#REF!</v>
      </c>
      <c r="AP45" s="13" t="e">
        <f>VLOOKUP(B45,ĐT!#REF!,32,0)</f>
        <v>#REF!</v>
      </c>
      <c r="AQ45" s="13"/>
      <c r="AR45" s="754" t="e">
        <f>VLOOKUP(B45,ĐT!#REF!,33,0)</f>
        <v>#REF!</v>
      </c>
      <c r="AS45" s="754" t="e">
        <f>VLOOKUP(B45,ĐT!#REF!,34,0)</f>
        <v>#REF!</v>
      </c>
      <c r="AT45" s="754" t="e">
        <f>VLOOKUP(B45,ĐT!#REF!,35,0)</f>
        <v>#REF!</v>
      </c>
      <c r="AU45" s="754" t="e">
        <f>VLOOKUP(B45,ĐT!#REF!,36,0)</f>
        <v>#REF!</v>
      </c>
      <c r="AV45" s="754" t="e">
        <f>VLOOKUP(B45,ĐT!#REF!,37,0)</f>
        <v>#REF!</v>
      </c>
      <c r="AW45" s="754" t="e">
        <f>VLOOKUP(B45,ĐT!#REF!,38,0)</f>
        <v>#REF!</v>
      </c>
      <c r="AX45" s="754" t="e">
        <f>VLOOKUP(B45,ĐT!#REF!,39,0)</f>
        <v>#REF!</v>
      </c>
      <c r="AY45" s="754">
        <v>0</v>
      </c>
      <c r="AZ45" s="522">
        <f>VLOOKUP(B45,'DM chua PD'!$B$129:$N$157,6,0)</f>
        <v>0</v>
      </c>
      <c r="BA45" s="522">
        <f>VLOOKUP(B45,'DM chua PD'!$B$129:$N$157,7,0)</f>
        <v>0</v>
      </c>
      <c r="BB45" s="522">
        <f>VLOOKUP(B45,'DM chua PD'!$B$129:$N$157,8,0)</f>
        <v>0</v>
      </c>
      <c r="BC45" s="522">
        <f>VLOOKUP(B45,'DM chua PD'!$B$129:$N$157,9,0)</f>
        <v>0</v>
      </c>
      <c r="BD45" s="522" t="e">
        <f>+K45-AB45</f>
        <v>#REF!</v>
      </c>
      <c r="BE45" s="515"/>
      <c r="BF45" s="542" t="s">
        <v>894</v>
      </c>
      <c r="BG45" s="545" t="s">
        <v>896</v>
      </c>
    </row>
    <row r="46" spans="1:69" s="510" customFormat="1" ht="18" customHeight="1">
      <c r="A46" s="516"/>
      <c r="B46" s="521" t="s">
        <v>77</v>
      </c>
      <c r="C46" s="519">
        <v>2</v>
      </c>
      <c r="D46" s="519">
        <v>6066.5</v>
      </c>
      <c r="E46" s="519">
        <v>6066.5</v>
      </c>
      <c r="F46" s="664"/>
      <c r="G46" s="519"/>
      <c r="H46" s="519"/>
      <c r="I46" s="518">
        <f t="shared" si="194"/>
        <v>6066.5</v>
      </c>
      <c r="J46" s="519">
        <f t="shared" si="195"/>
        <v>6066.5</v>
      </c>
      <c r="K46" s="519">
        <v>6066.5</v>
      </c>
      <c r="L46" s="519"/>
      <c r="M46" s="78">
        <f t="shared" si="196"/>
        <v>0</v>
      </c>
      <c r="N46" s="518"/>
      <c r="O46" s="519"/>
      <c r="P46" s="519"/>
      <c r="Q46" s="519"/>
      <c r="R46" s="519">
        <v>1</v>
      </c>
      <c r="S46" s="519" t="e">
        <f>VLOOKUP(B46,ĐT!#REF!,6,0)</f>
        <v>#REF!</v>
      </c>
      <c r="T46" s="519" t="e">
        <f>VLOOKUP(B46,ĐT!#REF!,7,0)</f>
        <v>#REF!</v>
      </c>
      <c r="U46" s="519" t="e">
        <f>VLOOKUP(B46,ĐT!#REF!,8,0)</f>
        <v>#REF!</v>
      </c>
      <c r="V46" s="519" t="e">
        <f>VLOOKUP(B46,ĐT!#REF!,9,0)</f>
        <v>#REF!</v>
      </c>
      <c r="W46" s="519" t="e">
        <f>VLOOKUP(B46,ĐT!#REF!,10,0)</f>
        <v>#REF!</v>
      </c>
      <c r="X46" s="13" t="e">
        <f t="shared" si="197"/>
        <v>#REF!</v>
      </c>
      <c r="Y46" s="13" t="e">
        <f t="shared" si="197"/>
        <v>#REF!</v>
      </c>
      <c r="Z46" s="13" t="e">
        <f t="shared" si="198"/>
        <v>#REF!</v>
      </c>
      <c r="AA46" s="13" t="e">
        <f t="shared" si="198"/>
        <v>#REF!</v>
      </c>
      <c r="AB46" s="13" t="e">
        <f t="shared" si="199"/>
        <v>#REF!</v>
      </c>
      <c r="AC46" s="13" t="e">
        <f>VLOOKUP(B46,ĐT!#REF!,20,0)</f>
        <v>#REF!</v>
      </c>
      <c r="AD46" s="13" t="e">
        <f>VLOOKUP(B46,ĐT!#REF!,21,0)</f>
        <v>#REF!</v>
      </c>
      <c r="AE46" s="13" t="e">
        <f>VLOOKUP(B46,ĐT!#REF!,22,0)</f>
        <v>#REF!</v>
      </c>
      <c r="AF46" s="13"/>
      <c r="AG46" s="754" t="e">
        <f>VLOOKUP(B46,ĐT!#REF!,23,0)</f>
        <v>#REF!</v>
      </c>
      <c r="AH46" s="754" t="e">
        <f>VLOOKUP(B46,ĐT!#REF!,24,0)</f>
        <v>#REF!</v>
      </c>
      <c r="AI46" s="754" t="e">
        <f>VLOOKUP(B46,ĐT!#REF!,25,0)</f>
        <v>#REF!</v>
      </c>
      <c r="AJ46" s="13" t="e">
        <f>VLOOKUP(B46,ĐT!#REF!,26,0)</f>
        <v>#REF!</v>
      </c>
      <c r="AK46" s="13" t="e">
        <f>VLOOKUP(B46,ĐT!#REF!,27,0)</f>
        <v>#REF!</v>
      </c>
      <c r="AL46" s="13" t="e">
        <f>VLOOKUP(B46,ĐT!#REF!,28,0)</f>
        <v>#REF!</v>
      </c>
      <c r="AM46" s="13" t="e">
        <f t="shared" si="200"/>
        <v>#REF!</v>
      </c>
      <c r="AN46" s="13" t="e">
        <f>VLOOKUP(B46,ĐT!#REF!,30,0)</f>
        <v>#REF!</v>
      </c>
      <c r="AO46" s="13" t="e">
        <f>VLOOKUP(B46,ĐT!#REF!,31,0)</f>
        <v>#REF!</v>
      </c>
      <c r="AP46" s="13" t="e">
        <f>VLOOKUP(B46,ĐT!#REF!,32,0)</f>
        <v>#REF!</v>
      </c>
      <c r="AQ46" s="13"/>
      <c r="AR46" s="754" t="e">
        <f>VLOOKUP(B46,ĐT!#REF!,33,0)</f>
        <v>#REF!</v>
      </c>
      <c r="AS46" s="754" t="e">
        <f>VLOOKUP(B46,ĐT!#REF!,34,0)</f>
        <v>#REF!</v>
      </c>
      <c r="AT46" s="754" t="e">
        <f>VLOOKUP(B46,ĐT!#REF!,35,0)</f>
        <v>#REF!</v>
      </c>
      <c r="AU46" s="754" t="e">
        <f>VLOOKUP(B46,ĐT!#REF!,36,0)</f>
        <v>#REF!</v>
      </c>
      <c r="AV46" s="754" t="e">
        <f>VLOOKUP(B46,ĐT!#REF!,37,0)</f>
        <v>#REF!</v>
      </c>
      <c r="AW46" s="754" t="e">
        <f>VLOOKUP(B46,ĐT!#REF!,38,0)</f>
        <v>#REF!</v>
      </c>
      <c r="AX46" s="754" t="e">
        <f>VLOOKUP(B46,ĐT!#REF!,39,0)</f>
        <v>#REF!</v>
      </c>
      <c r="AY46" s="754">
        <v>1</v>
      </c>
      <c r="AZ46" s="522">
        <f>VLOOKUP(B46,'DM chua PD'!$B$129:$N$157,6,0)</f>
        <v>2160.5</v>
      </c>
      <c r="BA46" s="522">
        <f>VLOOKUP(B46,'DM chua PD'!$B$129:$N$157,7,0)</f>
        <v>2160.5</v>
      </c>
      <c r="BB46" s="522">
        <f>VLOOKUP(B46,'DM chua PD'!$B$129:$N$157,8,0)</f>
        <v>0</v>
      </c>
      <c r="BC46" s="522">
        <f>VLOOKUP(B46,'DM chua PD'!$B$129:$N$157,9,0)</f>
        <v>0</v>
      </c>
      <c r="BD46" s="522">
        <f>VLOOKUP(B46,'DM chua PD'!$B$129:$N$157,12,0)</f>
        <v>2160.5</v>
      </c>
      <c r="BE46" s="515"/>
      <c r="BF46" s="542" t="s">
        <v>894</v>
      </c>
      <c r="BG46" s="545" t="s">
        <v>897</v>
      </c>
    </row>
    <row r="47" spans="1:69" s="510" customFormat="1" ht="18" customHeight="1">
      <c r="A47" s="516"/>
      <c r="B47" s="521" t="s">
        <v>152</v>
      </c>
      <c r="C47" s="519">
        <v>3</v>
      </c>
      <c r="D47" s="519">
        <v>10698.5</v>
      </c>
      <c r="E47" s="519">
        <v>10698.5</v>
      </c>
      <c r="F47" s="664"/>
      <c r="G47" s="519"/>
      <c r="H47" s="519"/>
      <c r="I47" s="518">
        <f t="shared" si="194"/>
        <v>10698.5</v>
      </c>
      <c r="J47" s="519">
        <f t="shared" si="195"/>
        <v>10698.5</v>
      </c>
      <c r="K47" s="519">
        <v>10698.5</v>
      </c>
      <c r="L47" s="519"/>
      <c r="M47" s="78">
        <f t="shared" si="196"/>
        <v>0</v>
      </c>
      <c r="N47" s="518"/>
      <c r="O47" s="519"/>
      <c r="P47" s="519"/>
      <c r="Q47" s="519"/>
      <c r="R47" s="519">
        <v>3</v>
      </c>
      <c r="S47" s="519" t="e">
        <f>VLOOKUP(B47,ĐT!#REF!,6,0)</f>
        <v>#REF!</v>
      </c>
      <c r="T47" s="519" t="e">
        <f>VLOOKUP(B47,ĐT!#REF!,7,0)</f>
        <v>#REF!</v>
      </c>
      <c r="U47" s="519" t="e">
        <f>VLOOKUP(B47,ĐT!#REF!,8,0)</f>
        <v>#REF!</v>
      </c>
      <c r="V47" s="519" t="e">
        <f>VLOOKUP(B47,ĐT!#REF!,9,0)</f>
        <v>#REF!</v>
      </c>
      <c r="W47" s="519" t="e">
        <f>VLOOKUP(B47,ĐT!#REF!,10,0)</f>
        <v>#REF!</v>
      </c>
      <c r="X47" s="13" t="e">
        <f t="shared" si="197"/>
        <v>#REF!</v>
      </c>
      <c r="Y47" s="13" t="e">
        <f t="shared" si="197"/>
        <v>#REF!</v>
      </c>
      <c r="Z47" s="13" t="e">
        <f t="shared" si="198"/>
        <v>#REF!</v>
      </c>
      <c r="AA47" s="13" t="e">
        <f t="shared" si="198"/>
        <v>#REF!</v>
      </c>
      <c r="AB47" s="13" t="e">
        <f t="shared" si="199"/>
        <v>#REF!</v>
      </c>
      <c r="AC47" s="13" t="e">
        <f>VLOOKUP(B47,ĐT!#REF!,20,0)</f>
        <v>#REF!</v>
      </c>
      <c r="AD47" s="13" t="e">
        <f>VLOOKUP(B47,ĐT!#REF!,21,0)</f>
        <v>#REF!</v>
      </c>
      <c r="AE47" s="13" t="e">
        <f>VLOOKUP(B47,ĐT!#REF!,22,0)</f>
        <v>#REF!</v>
      </c>
      <c r="AF47" s="13"/>
      <c r="AG47" s="754" t="e">
        <f>VLOOKUP(B47,ĐT!#REF!,23,0)</f>
        <v>#REF!</v>
      </c>
      <c r="AH47" s="754" t="e">
        <f>VLOOKUP(B47,ĐT!#REF!,24,0)</f>
        <v>#REF!</v>
      </c>
      <c r="AI47" s="754" t="e">
        <f>VLOOKUP(B47,ĐT!#REF!,25,0)</f>
        <v>#REF!</v>
      </c>
      <c r="AJ47" s="13" t="e">
        <f>VLOOKUP(B47,ĐT!#REF!,26,0)</f>
        <v>#REF!</v>
      </c>
      <c r="AK47" s="13" t="e">
        <f>VLOOKUP(B47,ĐT!#REF!,27,0)</f>
        <v>#REF!</v>
      </c>
      <c r="AL47" s="13" t="e">
        <f>VLOOKUP(B47,ĐT!#REF!,28,0)</f>
        <v>#REF!</v>
      </c>
      <c r="AM47" s="13" t="e">
        <f t="shared" si="200"/>
        <v>#REF!</v>
      </c>
      <c r="AN47" s="13" t="e">
        <f>VLOOKUP(B47,ĐT!#REF!,30,0)</f>
        <v>#REF!</v>
      </c>
      <c r="AO47" s="13" t="e">
        <f>VLOOKUP(B47,ĐT!#REF!,31,0)</f>
        <v>#REF!</v>
      </c>
      <c r="AP47" s="13" t="e">
        <f>VLOOKUP(B47,ĐT!#REF!,32,0)</f>
        <v>#REF!</v>
      </c>
      <c r="AQ47" s="13"/>
      <c r="AR47" s="754" t="e">
        <f>VLOOKUP(B47,ĐT!#REF!,33,0)</f>
        <v>#REF!</v>
      </c>
      <c r="AS47" s="754" t="e">
        <f>VLOOKUP(B47,ĐT!#REF!,34,0)</f>
        <v>#REF!</v>
      </c>
      <c r="AT47" s="754" t="e">
        <f>VLOOKUP(B47,ĐT!#REF!,35,0)</f>
        <v>#REF!</v>
      </c>
      <c r="AU47" s="754" t="e">
        <f>VLOOKUP(B47,ĐT!#REF!,36,0)</f>
        <v>#REF!</v>
      </c>
      <c r="AV47" s="754" t="e">
        <f>VLOOKUP(B47,ĐT!#REF!,37,0)</f>
        <v>#REF!</v>
      </c>
      <c r="AW47" s="754" t="e">
        <f>VLOOKUP(B47,ĐT!#REF!,38,0)</f>
        <v>#REF!</v>
      </c>
      <c r="AX47" s="754" t="e">
        <f>VLOOKUP(B47,ĐT!#REF!,39,0)</f>
        <v>#REF!</v>
      </c>
      <c r="AY47" s="754">
        <v>0</v>
      </c>
      <c r="AZ47" s="522">
        <f>VLOOKUP(B47,'DM chua PD'!$B$129:$N$157,6,0)</f>
        <v>1913</v>
      </c>
      <c r="BA47" s="522">
        <f>VLOOKUP(B47,'DM chua PD'!$B$129:$N$157,7,0)</f>
        <v>1913</v>
      </c>
      <c r="BB47" s="522">
        <f>VLOOKUP(B47,'DM chua PD'!$B$129:$N$157,8,0)</f>
        <v>0</v>
      </c>
      <c r="BC47" s="522">
        <f>VLOOKUP(B47,'DM chua PD'!$B$129:$N$157,9,0)</f>
        <v>0</v>
      </c>
      <c r="BD47" s="522" t="e">
        <f>+K47-AB47</f>
        <v>#REF!</v>
      </c>
      <c r="BE47" s="515"/>
      <c r="BF47" s="542" t="s">
        <v>894</v>
      </c>
      <c r="BG47" s="545" t="s">
        <v>898</v>
      </c>
    </row>
    <row r="48" spans="1:69" s="510" customFormat="1" ht="18" customHeight="1">
      <c r="A48" s="516"/>
      <c r="B48" s="521" t="s">
        <v>204</v>
      </c>
      <c r="C48" s="519">
        <v>3</v>
      </c>
      <c r="D48" s="519">
        <v>20058.5</v>
      </c>
      <c r="E48" s="519">
        <v>20058.5</v>
      </c>
      <c r="F48" s="664"/>
      <c r="G48" s="519"/>
      <c r="H48" s="519"/>
      <c r="I48" s="518">
        <f t="shared" si="194"/>
        <v>20058.5</v>
      </c>
      <c r="J48" s="519">
        <f t="shared" si="195"/>
        <v>20058.5</v>
      </c>
      <c r="K48" s="519">
        <v>20058.5</v>
      </c>
      <c r="L48" s="519"/>
      <c r="M48" s="78">
        <f t="shared" si="196"/>
        <v>0</v>
      </c>
      <c r="N48" s="518"/>
      <c r="O48" s="519"/>
      <c r="P48" s="519"/>
      <c r="Q48" s="519"/>
      <c r="R48" s="519">
        <v>3</v>
      </c>
      <c r="S48" s="519" t="e">
        <f>VLOOKUP(B48,ĐT!#REF!,6,0)</f>
        <v>#REF!</v>
      </c>
      <c r="T48" s="519" t="e">
        <f>VLOOKUP(B48,ĐT!#REF!,7,0)</f>
        <v>#REF!</v>
      </c>
      <c r="U48" s="519" t="e">
        <f>VLOOKUP(B48,ĐT!#REF!,8,0)</f>
        <v>#REF!</v>
      </c>
      <c r="V48" s="519" t="e">
        <f>VLOOKUP(B48,ĐT!#REF!,9,0)</f>
        <v>#REF!</v>
      </c>
      <c r="W48" s="519" t="e">
        <f>VLOOKUP(B48,ĐT!#REF!,10,0)</f>
        <v>#REF!</v>
      </c>
      <c r="X48" s="13" t="e">
        <f t="shared" si="197"/>
        <v>#REF!</v>
      </c>
      <c r="Y48" s="13" t="e">
        <f t="shared" si="197"/>
        <v>#REF!</v>
      </c>
      <c r="Z48" s="13" t="e">
        <f t="shared" si="198"/>
        <v>#REF!</v>
      </c>
      <c r="AA48" s="13" t="e">
        <f t="shared" si="198"/>
        <v>#REF!</v>
      </c>
      <c r="AB48" s="13" t="e">
        <f t="shared" si="199"/>
        <v>#REF!</v>
      </c>
      <c r="AC48" s="13" t="e">
        <f>VLOOKUP(B48,ĐT!#REF!,20,0)</f>
        <v>#REF!</v>
      </c>
      <c r="AD48" s="13" t="e">
        <f>VLOOKUP(B48,ĐT!#REF!,21,0)</f>
        <v>#REF!</v>
      </c>
      <c r="AE48" s="13" t="e">
        <f>VLOOKUP(B48,ĐT!#REF!,22,0)</f>
        <v>#REF!</v>
      </c>
      <c r="AF48" s="13"/>
      <c r="AG48" s="754" t="e">
        <f>VLOOKUP(B48,ĐT!#REF!,23,0)</f>
        <v>#REF!</v>
      </c>
      <c r="AH48" s="754" t="e">
        <f>VLOOKUP(B48,ĐT!#REF!,24,0)</f>
        <v>#REF!</v>
      </c>
      <c r="AI48" s="754" t="e">
        <f>VLOOKUP(B48,ĐT!#REF!,25,0)</f>
        <v>#REF!</v>
      </c>
      <c r="AJ48" s="13" t="e">
        <f>VLOOKUP(B48,ĐT!#REF!,26,0)</f>
        <v>#REF!</v>
      </c>
      <c r="AK48" s="13" t="e">
        <f>VLOOKUP(B48,ĐT!#REF!,27,0)</f>
        <v>#REF!</v>
      </c>
      <c r="AL48" s="13" t="e">
        <f>VLOOKUP(B48,ĐT!#REF!,28,0)</f>
        <v>#REF!</v>
      </c>
      <c r="AM48" s="13" t="e">
        <f>SUM(AN48:AP48)+AQ48</f>
        <v>#REF!</v>
      </c>
      <c r="AN48" s="13" t="e">
        <f>VLOOKUP(B48,ĐT!#REF!,30,0)-AQ48</f>
        <v>#REF!</v>
      </c>
      <c r="AO48" s="13" t="e">
        <f>VLOOKUP(B48,ĐT!#REF!,31,0)</f>
        <v>#REF!</v>
      </c>
      <c r="AP48" s="13" t="e">
        <f>VLOOKUP(B48,ĐT!#REF!,32,0)</f>
        <v>#REF!</v>
      </c>
      <c r="AQ48" s="13" t="e">
        <f>+ĐT!#REF!</f>
        <v>#REF!</v>
      </c>
      <c r="AR48" s="754" t="e">
        <f>VLOOKUP(B48,ĐT!#REF!,33,0)</f>
        <v>#REF!</v>
      </c>
      <c r="AS48" s="754" t="e">
        <f>VLOOKUP(B48,ĐT!#REF!,34,0)</f>
        <v>#REF!</v>
      </c>
      <c r="AT48" s="754" t="e">
        <f>VLOOKUP(B48,ĐT!#REF!,35,0)</f>
        <v>#REF!</v>
      </c>
      <c r="AU48" s="754" t="e">
        <f>VLOOKUP(B48,ĐT!#REF!,36,0)</f>
        <v>#REF!</v>
      </c>
      <c r="AV48" s="754" t="e">
        <f>VLOOKUP(B48,ĐT!#REF!,37,0)</f>
        <v>#REF!</v>
      </c>
      <c r="AW48" s="754" t="e">
        <f>VLOOKUP(B48,ĐT!#REF!,38,0)</f>
        <v>#REF!</v>
      </c>
      <c r="AX48" s="754" t="e">
        <f>VLOOKUP(B48,ĐT!#REF!,39,0)</f>
        <v>#REF!</v>
      </c>
      <c r="AY48" s="754">
        <v>0</v>
      </c>
      <c r="AZ48" s="522">
        <f>VLOOKUP(B48,'DM chua PD'!$B$129:$N$157,6,0)</f>
        <v>11462.5</v>
      </c>
      <c r="BA48" s="522">
        <f>VLOOKUP(B48,'DM chua PD'!$B$129:$N$157,7,0)</f>
        <v>11462.5</v>
      </c>
      <c r="BB48" s="522">
        <f>VLOOKUP(B48,'DM chua PD'!$B$129:$N$157,8,0)</f>
        <v>0</v>
      </c>
      <c r="BC48" s="522">
        <f>VLOOKUP(B48,'DM chua PD'!$B$129:$N$157,9,0)</f>
        <v>0</v>
      </c>
      <c r="BD48" s="522">
        <f>VLOOKUP(B48,'DM chua PD'!$B$129:$N$157,12,0)</f>
        <v>11462.5</v>
      </c>
      <c r="BE48" s="515"/>
      <c r="BF48" s="542" t="s">
        <v>894</v>
      </c>
      <c r="BG48" s="545" t="s">
        <v>899</v>
      </c>
    </row>
    <row r="49" spans="1:59" s="510" customFormat="1" ht="18" customHeight="1">
      <c r="A49" s="516"/>
      <c r="B49" s="521" t="s">
        <v>217</v>
      </c>
      <c r="C49" s="519">
        <v>4</v>
      </c>
      <c r="D49" s="519">
        <v>22569.5</v>
      </c>
      <c r="E49" s="519">
        <v>22569.5</v>
      </c>
      <c r="F49" s="664"/>
      <c r="G49" s="519"/>
      <c r="H49" s="519"/>
      <c r="I49" s="518">
        <f t="shared" si="194"/>
        <v>22569.5</v>
      </c>
      <c r="J49" s="519">
        <f t="shared" si="195"/>
        <v>22569.5</v>
      </c>
      <c r="K49" s="519">
        <v>22569.5</v>
      </c>
      <c r="L49" s="519"/>
      <c r="M49" s="78">
        <f t="shared" si="196"/>
        <v>0</v>
      </c>
      <c r="N49" s="518"/>
      <c r="O49" s="519"/>
      <c r="P49" s="519"/>
      <c r="Q49" s="519"/>
      <c r="R49" s="519">
        <v>2</v>
      </c>
      <c r="S49" s="519" t="e">
        <f>VLOOKUP(B49,ĐT!#REF!,6,0)</f>
        <v>#REF!</v>
      </c>
      <c r="T49" s="519" t="e">
        <f>VLOOKUP(B49,ĐT!#REF!,7,0)</f>
        <v>#REF!</v>
      </c>
      <c r="U49" s="519" t="e">
        <f>VLOOKUP(B49,ĐT!#REF!,8,0)</f>
        <v>#REF!</v>
      </c>
      <c r="V49" s="519" t="e">
        <f>VLOOKUP(B49,ĐT!#REF!,9,0)</f>
        <v>#REF!</v>
      </c>
      <c r="W49" s="519" t="e">
        <f>VLOOKUP(B49,ĐT!#REF!,10,0)</f>
        <v>#REF!</v>
      </c>
      <c r="X49" s="13" t="e">
        <f t="shared" si="197"/>
        <v>#REF!</v>
      </c>
      <c r="Y49" s="13" t="e">
        <f t="shared" si="197"/>
        <v>#REF!</v>
      </c>
      <c r="Z49" s="13" t="e">
        <f t="shared" si="198"/>
        <v>#REF!</v>
      </c>
      <c r="AA49" s="13" t="e">
        <f t="shared" si="198"/>
        <v>#REF!</v>
      </c>
      <c r="AB49" s="13" t="e">
        <f t="shared" si="199"/>
        <v>#REF!</v>
      </c>
      <c r="AC49" s="13" t="e">
        <f>VLOOKUP(B49,ĐT!#REF!,20,0)</f>
        <v>#REF!</v>
      </c>
      <c r="AD49" s="13" t="e">
        <f>VLOOKUP(B49,ĐT!#REF!,21,0)</f>
        <v>#REF!</v>
      </c>
      <c r="AE49" s="13" t="e">
        <f>VLOOKUP(B49,ĐT!#REF!,22,0)</f>
        <v>#REF!</v>
      </c>
      <c r="AF49" s="13"/>
      <c r="AG49" s="754" t="e">
        <f>VLOOKUP(B49,ĐT!#REF!,23,0)</f>
        <v>#REF!</v>
      </c>
      <c r="AH49" s="754" t="e">
        <f>VLOOKUP(B49,ĐT!#REF!,24,0)</f>
        <v>#REF!</v>
      </c>
      <c r="AI49" s="754" t="e">
        <f>VLOOKUP(B49,ĐT!#REF!,25,0)</f>
        <v>#REF!</v>
      </c>
      <c r="AJ49" s="13" t="e">
        <f>VLOOKUP(B49,ĐT!#REF!,26,0)</f>
        <v>#REF!</v>
      </c>
      <c r="AK49" s="13" t="e">
        <f>VLOOKUP(B49,ĐT!#REF!,27,0)</f>
        <v>#REF!</v>
      </c>
      <c r="AL49" s="13" t="e">
        <f>VLOOKUP(B49,ĐT!#REF!,28,0)</f>
        <v>#REF!</v>
      </c>
      <c r="AM49" s="13" t="e">
        <f t="shared" si="200"/>
        <v>#REF!</v>
      </c>
      <c r="AN49" s="13" t="e">
        <f>VLOOKUP(B49,ĐT!#REF!,30,0)</f>
        <v>#REF!</v>
      </c>
      <c r="AO49" s="13" t="e">
        <f>VLOOKUP(B49,ĐT!#REF!,31,0)</f>
        <v>#REF!</v>
      </c>
      <c r="AP49" s="13" t="e">
        <f>VLOOKUP(B49,ĐT!#REF!,32,0)</f>
        <v>#REF!</v>
      </c>
      <c r="AQ49" s="13"/>
      <c r="AR49" s="754" t="e">
        <f>VLOOKUP(B49,ĐT!#REF!,33,0)</f>
        <v>#REF!</v>
      </c>
      <c r="AS49" s="754" t="e">
        <f>VLOOKUP(B49,ĐT!#REF!,34,0)</f>
        <v>#REF!</v>
      </c>
      <c r="AT49" s="754" t="e">
        <f>VLOOKUP(B49,ĐT!#REF!,35,0)</f>
        <v>#REF!</v>
      </c>
      <c r="AU49" s="754" t="e">
        <f>VLOOKUP(B49,ĐT!#REF!,36,0)</f>
        <v>#REF!</v>
      </c>
      <c r="AV49" s="754" t="e">
        <f>VLOOKUP(B49,ĐT!#REF!,37,0)</f>
        <v>#REF!</v>
      </c>
      <c r="AW49" s="754" t="e">
        <f>VLOOKUP(B49,ĐT!#REF!,38,0)</f>
        <v>#REF!</v>
      </c>
      <c r="AX49" s="754" t="e">
        <f>VLOOKUP(B49,ĐT!#REF!,39,0)</f>
        <v>#REF!</v>
      </c>
      <c r="AY49" s="754">
        <v>1</v>
      </c>
      <c r="AZ49" s="522">
        <f>VLOOKUP(B49,'DM chua PD'!$B$129:$N$157,6,0)</f>
        <v>4312</v>
      </c>
      <c r="BA49" s="522">
        <f>VLOOKUP(B49,'DM chua PD'!$B$129:$N$157,7,0)</f>
        <v>4312</v>
      </c>
      <c r="BB49" s="522">
        <f>VLOOKUP(B49,'DM chua PD'!$B$129:$N$157,8,0)</f>
        <v>0</v>
      </c>
      <c r="BC49" s="522">
        <f>VLOOKUP(B49,'DM chua PD'!$B$129:$N$157,9,0)</f>
        <v>0</v>
      </c>
      <c r="BD49" s="522">
        <f>VLOOKUP(B49,'DM chua PD'!$B$129:$N$157,12,0)</f>
        <v>4311.5</v>
      </c>
      <c r="BE49" s="515"/>
      <c r="BF49" s="542" t="s">
        <v>894</v>
      </c>
      <c r="BG49" s="545" t="s">
        <v>900</v>
      </c>
    </row>
    <row r="50" spans="1:59" s="510" customFormat="1" ht="18" customHeight="1">
      <c r="A50" s="516"/>
      <c r="B50" s="521" t="s">
        <v>247</v>
      </c>
      <c r="C50" s="519">
        <v>3</v>
      </c>
      <c r="D50" s="519">
        <v>12107</v>
      </c>
      <c r="E50" s="519">
        <v>12107</v>
      </c>
      <c r="F50" s="664"/>
      <c r="G50" s="519"/>
      <c r="H50" s="519"/>
      <c r="I50" s="518">
        <f t="shared" si="194"/>
        <v>12107</v>
      </c>
      <c r="J50" s="519">
        <f t="shared" si="195"/>
        <v>12107</v>
      </c>
      <c r="K50" s="519">
        <v>12107</v>
      </c>
      <c r="L50" s="519"/>
      <c r="M50" s="78">
        <f t="shared" si="196"/>
        <v>0</v>
      </c>
      <c r="N50" s="518"/>
      <c r="O50" s="519"/>
      <c r="P50" s="519"/>
      <c r="Q50" s="519"/>
      <c r="R50" s="519">
        <v>3</v>
      </c>
      <c r="S50" s="519" t="e">
        <f>VLOOKUP(B50,ĐT!#REF!,6,0)</f>
        <v>#REF!</v>
      </c>
      <c r="T50" s="519" t="e">
        <f>VLOOKUP(B50,ĐT!#REF!,7,0)</f>
        <v>#REF!</v>
      </c>
      <c r="U50" s="519" t="e">
        <f>VLOOKUP(B50,ĐT!#REF!,8,0)</f>
        <v>#REF!</v>
      </c>
      <c r="V50" s="519" t="e">
        <f>VLOOKUP(B50,ĐT!#REF!,9,0)</f>
        <v>#REF!</v>
      </c>
      <c r="W50" s="519" t="e">
        <f>VLOOKUP(B50,ĐT!#REF!,10,0)</f>
        <v>#REF!</v>
      </c>
      <c r="X50" s="13" t="e">
        <f t="shared" si="197"/>
        <v>#REF!</v>
      </c>
      <c r="Y50" s="13" t="e">
        <f t="shared" si="197"/>
        <v>#REF!</v>
      </c>
      <c r="Z50" s="13" t="e">
        <f t="shared" si="198"/>
        <v>#REF!</v>
      </c>
      <c r="AA50" s="13" t="e">
        <f t="shared" si="198"/>
        <v>#REF!</v>
      </c>
      <c r="AB50" s="13" t="e">
        <f t="shared" si="199"/>
        <v>#REF!</v>
      </c>
      <c r="AC50" s="13" t="e">
        <f>VLOOKUP(B50,ĐT!#REF!,20,0)</f>
        <v>#REF!</v>
      </c>
      <c r="AD50" s="13" t="e">
        <f>VLOOKUP(B50,ĐT!#REF!,21,0)</f>
        <v>#REF!</v>
      </c>
      <c r="AE50" s="13" t="e">
        <f>VLOOKUP(B50,ĐT!#REF!,22,0)</f>
        <v>#REF!</v>
      </c>
      <c r="AF50" s="13"/>
      <c r="AG50" s="754" t="e">
        <f>VLOOKUP(B50,ĐT!#REF!,23,0)</f>
        <v>#REF!</v>
      </c>
      <c r="AH50" s="754" t="e">
        <f>VLOOKUP(B50,ĐT!#REF!,24,0)</f>
        <v>#REF!</v>
      </c>
      <c r="AI50" s="754" t="e">
        <f>VLOOKUP(B50,ĐT!#REF!,25,0)</f>
        <v>#REF!</v>
      </c>
      <c r="AJ50" s="13" t="e">
        <f>VLOOKUP(B50,ĐT!#REF!,26,0)</f>
        <v>#REF!</v>
      </c>
      <c r="AK50" s="13" t="e">
        <f>VLOOKUP(B50,ĐT!#REF!,27,0)</f>
        <v>#REF!</v>
      </c>
      <c r="AL50" s="13" t="e">
        <f>VLOOKUP(B50,ĐT!#REF!,28,0)</f>
        <v>#REF!</v>
      </c>
      <c r="AM50" s="13" t="e">
        <f t="shared" si="200"/>
        <v>#REF!</v>
      </c>
      <c r="AN50" s="13" t="e">
        <f>VLOOKUP(B50,ĐT!#REF!,30,0)</f>
        <v>#REF!</v>
      </c>
      <c r="AO50" s="13" t="e">
        <f>VLOOKUP(B50,ĐT!#REF!,31,0)</f>
        <v>#REF!</v>
      </c>
      <c r="AP50" s="13" t="e">
        <f>VLOOKUP(B50,ĐT!#REF!,32,0)</f>
        <v>#REF!</v>
      </c>
      <c r="AQ50" s="13"/>
      <c r="AR50" s="754" t="e">
        <f>VLOOKUP(B50,ĐT!#REF!,33,0)</f>
        <v>#REF!</v>
      </c>
      <c r="AS50" s="754" t="e">
        <f>VLOOKUP(B50,ĐT!#REF!,34,0)</f>
        <v>#REF!</v>
      </c>
      <c r="AT50" s="754" t="e">
        <f>VLOOKUP(B50,ĐT!#REF!,35,0)</f>
        <v>#REF!</v>
      </c>
      <c r="AU50" s="754" t="e">
        <f>VLOOKUP(B50,ĐT!#REF!,36,0)</f>
        <v>#REF!</v>
      </c>
      <c r="AV50" s="754" t="e">
        <f>VLOOKUP(B50,ĐT!#REF!,37,0)</f>
        <v>#REF!</v>
      </c>
      <c r="AW50" s="754" t="e">
        <f>VLOOKUP(B50,ĐT!#REF!,38,0)</f>
        <v>#REF!</v>
      </c>
      <c r="AX50" s="754" t="e">
        <f>VLOOKUP(B50,ĐT!#REF!,39,0)</f>
        <v>#REF!</v>
      </c>
      <c r="AY50" s="754">
        <v>0</v>
      </c>
      <c r="AZ50" s="522">
        <f>VLOOKUP(B50,'DM chua PD'!$B$129:$N$157,6,0)</f>
        <v>3350</v>
      </c>
      <c r="BA50" s="522">
        <f>VLOOKUP(B50,'DM chua PD'!$B$129:$N$157,7,0)</f>
        <v>3350</v>
      </c>
      <c r="BB50" s="522">
        <f>VLOOKUP(B50,'DM chua PD'!$B$129:$N$157,8,0)</f>
        <v>0</v>
      </c>
      <c r="BC50" s="522">
        <f>VLOOKUP(B50,'DM chua PD'!$B$129:$N$157,9,0)</f>
        <v>0</v>
      </c>
      <c r="BD50" s="522" t="e">
        <f>+K50-AB50</f>
        <v>#REF!</v>
      </c>
      <c r="BE50" s="523"/>
      <c r="BF50" s="542" t="s">
        <v>894</v>
      </c>
      <c r="BG50" s="545" t="s">
        <v>901</v>
      </c>
    </row>
    <row r="51" spans="1:59" s="510" customFormat="1" ht="18" customHeight="1">
      <c r="A51" s="516"/>
      <c r="B51" s="521" t="s">
        <v>258</v>
      </c>
      <c r="C51" s="519">
        <v>4</v>
      </c>
      <c r="D51" s="519">
        <v>15380</v>
      </c>
      <c r="E51" s="519">
        <v>15380</v>
      </c>
      <c r="F51" s="664"/>
      <c r="G51" s="519"/>
      <c r="H51" s="519"/>
      <c r="I51" s="518">
        <f t="shared" si="194"/>
        <v>15380</v>
      </c>
      <c r="J51" s="519">
        <f t="shared" si="195"/>
        <v>15380</v>
      </c>
      <c r="K51" s="519">
        <v>15380</v>
      </c>
      <c r="L51" s="519"/>
      <c r="M51" s="78">
        <f t="shared" si="196"/>
        <v>0</v>
      </c>
      <c r="N51" s="518"/>
      <c r="O51" s="519"/>
      <c r="P51" s="519"/>
      <c r="Q51" s="519"/>
      <c r="R51" s="519">
        <v>4</v>
      </c>
      <c r="S51" s="519" t="e">
        <f>VLOOKUP(B51,ĐT!#REF!,6,0)</f>
        <v>#REF!</v>
      </c>
      <c r="T51" s="519" t="e">
        <f>VLOOKUP(B51,ĐT!#REF!,7,0)</f>
        <v>#REF!</v>
      </c>
      <c r="U51" s="519" t="e">
        <f>VLOOKUP(B51,ĐT!#REF!,8,0)</f>
        <v>#REF!</v>
      </c>
      <c r="V51" s="519" t="e">
        <f>VLOOKUP(B51,ĐT!#REF!,9,0)</f>
        <v>#REF!</v>
      </c>
      <c r="W51" s="519" t="e">
        <f>VLOOKUP(B51,ĐT!#REF!,10,0)</f>
        <v>#REF!</v>
      </c>
      <c r="X51" s="13" t="e">
        <f t="shared" si="197"/>
        <v>#REF!</v>
      </c>
      <c r="Y51" s="13" t="e">
        <f t="shared" si="197"/>
        <v>#REF!</v>
      </c>
      <c r="Z51" s="13" t="e">
        <f t="shared" si="198"/>
        <v>#REF!</v>
      </c>
      <c r="AA51" s="13" t="e">
        <f t="shared" si="198"/>
        <v>#REF!</v>
      </c>
      <c r="AB51" s="13" t="e">
        <f t="shared" si="199"/>
        <v>#REF!</v>
      </c>
      <c r="AC51" s="13" t="e">
        <f>VLOOKUP(B51,ĐT!#REF!,20,0)</f>
        <v>#REF!</v>
      </c>
      <c r="AD51" s="13" t="e">
        <f>VLOOKUP(B51,ĐT!#REF!,21,0)</f>
        <v>#REF!</v>
      </c>
      <c r="AE51" s="13" t="e">
        <f>VLOOKUP(B51,ĐT!#REF!,22,0)</f>
        <v>#REF!</v>
      </c>
      <c r="AF51" s="13"/>
      <c r="AG51" s="754" t="e">
        <f>VLOOKUP(B51,ĐT!#REF!,23,0)</f>
        <v>#REF!</v>
      </c>
      <c r="AH51" s="754" t="e">
        <f>VLOOKUP(B51,ĐT!#REF!,24,0)</f>
        <v>#REF!</v>
      </c>
      <c r="AI51" s="754" t="e">
        <f>VLOOKUP(B51,ĐT!#REF!,25,0)</f>
        <v>#REF!</v>
      </c>
      <c r="AJ51" s="13" t="e">
        <f>VLOOKUP(B51,ĐT!#REF!,26,0)</f>
        <v>#REF!</v>
      </c>
      <c r="AK51" s="13" t="e">
        <f>VLOOKUP(B51,ĐT!#REF!,27,0)</f>
        <v>#REF!</v>
      </c>
      <c r="AL51" s="13" t="e">
        <f>VLOOKUP(B51,ĐT!#REF!,28,0)</f>
        <v>#REF!</v>
      </c>
      <c r="AM51" s="13" t="e">
        <f t="shared" si="200"/>
        <v>#REF!</v>
      </c>
      <c r="AN51" s="13" t="e">
        <f>VLOOKUP(B51,ĐT!#REF!,30,0)</f>
        <v>#REF!</v>
      </c>
      <c r="AO51" s="13" t="e">
        <f>VLOOKUP(B51,ĐT!#REF!,31,0)</f>
        <v>#REF!</v>
      </c>
      <c r="AP51" s="13" t="e">
        <f>VLOOKUP(B51,ĐT!#REF!,32,0)</f>
        <v>#REF!</v>
      </c>
      <c r="AQ51" s="13"/>
      <c r="AR51" s="754" t="e">
        <f>VLOOKUP(B51,ĐT!#REF!,33,0)</f>
        <v>#REF!</v>
      </c>
      <c r="AS51" s="754" t="e">
        <f>VLOOKUP(B51,ĐT!#REF!,34,0)</f>
        <v>#REF!</v>
      </c>
      <c r="AT51" s="754" t="e">
        <f>VLOOKUP(B51,ĐT!#REF!,35,0)</f>
        <v>#REF!</v>
      </c>
      <c r="AU51" s="754" t="e">
        <f>VLOOKUP(B51,ĐT!#REF!,36,0)</f>
        <v>#REF!</v>
      </c>
      <c r="AV51" s="754" t="e">
        <f>VLOOKUP(B51,ĐT!#REF!,37,0)</f>
        <v>#REF!</v>
      </c>
      <c r="AW51" s="754" t="e">
        <f>VLOOKUP(B51,ĐT!#REF!,38,0)</f>
        <v>#REF!</v>
      </c>
      <c r="AX51" s="754" t="e">
        <f>VLOOKUP(B51,ĐT!#REF!,39,0)</f>
        <v>#REF!</v>
      </c>
      <c r="AY51" s="754">
        <v>0</v>
      </c>
      <c r="AZ51" s="522">
        <f>VLOOKUP(B51,'DM chua PD'!$B$129:$N$157,6,0)</f>
        <v>3690</v>
      </c>
      <c r="BA51" s="522">
        <f>VLOOKUP(B51,'DM chua PD'!$B$129:$N$157,7,0)</f>
        <v>3690</v>
      </c>
      <c r="BB51" s="522">
        <f>VLOOKUP(B51,'DM chua PD'!$B$129:$N$157,8,0)</f>
        <v>0</v>
      </c>
      <c r="BC51" s="522">
        <f>VLOOKUP(B51,'DM chua PD'!$B$129:$N$157,9,0)</f>
        <v>0</v>
      </c>
      <c r="BD51" s="522">
        <f>VLOOKUP(B51,'DM chua PD'!$B$129:$N$157,12,0)</f>
        <v>3690</v>
      </c>
      <c r="BE51" s="523"/>
      <c r="BF51" s="542" t="s">
        <v>894</v>
      </c>
      <c r="BG51" s="545" t="s">
        <v>902</v>
      </c>
    </row>
    <row r="52" spans="1:59" s="510" customFormat="1" ht="18" customHeight="1">
      <c r="A52" s="511" t="s">
        <v>41</v>
      </c>
      <c r="B52" s="512" t="s">
        <v>42</v>
      </c>
      <c r="C52" s="513">
        <f>SUBTOTAL(9,C53:C60)</f>
        <v>11</v>
      </c>
      <c r="D52" s="513">
        <f t="shared" ref="D52:BD52" si="201">SUBTOTAL(9,D53:D60)</f>
        <v>188680</v>
      </c>
      <c r="E52" s="513">
        <f t="shared" si="201"/>
        <v>149446</v>
      </c>
      <c r="F52" s="116">
        <f t="shared" si="201"/>
        <v>0</v>
      </c>
      <c r="G52" s="116">
        <f t="shared" si="201"/>
        <v>0</v>
      </c>
      <c r="H52" s="513">
        <f t="shared" si="201"/>
        <v>0</v>
      </c>
      <c r="I52" s="513">
        <f t="shared" si="201"/>
        <v>149446</v>
      </c>
      <c r="J52" s="513">
        <f t="shared" si="201"/>
        <v>149446</v>
      </c>
      <c r="K52" s="513">
        <f t="shared" si="201"/>
        <v>149446</v>
      </c>
      <c r="L52" s="513">
        <f t="shared" si="201"/>
        <v>0</v>
      </c>
      <c r="M52" s="513">
        <f t="shared" si="201"/>
        <v>0</v>
      </c>
      <c r="N52" s="513">
        <f t="shared" si="201"/>
        <v>0</v>
      </c>
      <c r="O52" s="513">
        <f t="shared" si="201"/>
        <v>0</v>
      </c>
      <c r="P52" s="513">
        <f t="shared" si="201"/>
        <v>0</v>
      </c>
      <c r="Q52" s="513">
        <f t="shared" si="201"/>
        <v>0</v>
      </c>
      <c r="R52" s="513">
        <f t="shared" si="201"/>
        <v>11</v>
      </c>
      <c r="S52" s="513" t="e">
        <f t="shared" si="201"/>
        <v>#REF!</v>
      </c>
      <c r="T52" s="513" t="e">
        <f t="shared" si="201"/>
        <v>#REF!</v>
      </c>
      <c r="U52" s="513" t="e">
        <f t="shared" si="201"/>
        <v>#REF!</v>
      </c>
      <c r="V52" s="513" t="e">
        <f t="shared" si="201"/>
        <v>#REF!</v>
      </c>
      <c r="W52" s="513" t="e">
        <f t="shared" si="201"/>
        <v>#REF!</v>
      </c>
      <c r="X52" s="513" t="e">
        <f t="shared" si="201"/>
        <v>#REF!</v>
      </c>
      <c r="Y52" s="513" t="e">
        <f t="shared" si="201"/>
        <v>#REF!</v>
      </c>
      <c r="Z52" s="513" t="e">
        <f t="shared" si="201"/>
        <v>#REF!</v>
      </c>
      <c r="AA52" s="513" t="e">
        <f t="shared" si="201"/>
        <v>#REF!</v>
      </c>
      <c r="AB52" s="513" t="e">
        <f t="shared" si="201"/>
        <v>#REF!</v>
      </c>
      <c r="AC52" s="513" t="e">
        <f t="shared" si="201"/>
        <v>#REF!</v>
      </c>
      <c r="AD52" s="513" t="e">
        <f t="shared" si="201"/>
        <v>#REF!</v>
      </c>
      <c r="AE52" s="513" t="e">
        <f t="shared" si="201"/>
        <v>#REF!</v>
      </c>
      <c r="AF52" s="513">
        <f t="shared" si="201"/>
        <v>0</v>
      </c>
      <c r="AG52" s="755" t="e">
        <f t="shared" si="201"/>
        <v>#REF!</v>
      </c>
      <c r="AH52" s="755" t="e">
        <f t="shared" si="201"/>
        <v>#REF!</v>
      </c>
      <c r="AI52" s="755" t="e">
        <f t="shared" si="201"/>
        <v>#REF!</v>
      </c>
      <c r="AJ52" s="513" t="e">
        <f t="shared" si="201"/>
        <v>#REF!</v>
      </c>
      <c r="AK52" s="513" t="e">
        <f t="shared" si="201"/>
        <v>#REF!</v>
      </c>
      <c r="AL52" s="513" t="e">
        <f t="shared" si="201"/>
        <v>#REF!</v>
      </c>
      <c r="AM52" s="513" t="e">
        <f t="shared" si="201"/>
        <v>#REF!</v>
      </c>
      <c r="AN52" s="513" t="e">
        <f t="shared" si="201"/>
        <v>#REF!</v>
      </c>
      <c r="AO52" s="513" t="e">
        <f t="shared" si="201"/>
        <v>#REF!</v>
      </c>
      <c r="AP52" s="513" t="e">
        <f t="shared" si="201"/>
        <v>#REF!</v>
      </c>
      <c r="AQ52" s="513">
        <f t="shared" si="201"/>
        <v>0</v>
      </c>
      <c r="AR52" s="755" t="e">
        <f t="shared" si="201"/>
        <v>#REF!</v>
      </c>
      <c r="AS52" s="755" t="e">
        <f t="shared" si="201"/>
        <v>#REF!</v>
      </c>
      <c r="AT52" s="755" t="e">
        <f t="shared" si="201"/>
        <v>#REF!</v>
      </c>
      <c r="AU52" s="755" t="e">
        <f t="shared" si="201"/>
        <v>#REF!</v>
      </c>
      <c r="AV52" s="755" t="e">
        <f t="shared" si="201"/>
        <v>#REF!</v>
      </c>
      <c r="AW52" s="755" t="e">
        <f t="shared" si="201"/>
        <v>#REF!</v>
      </c>
      <c r="AX52" s="755" t="e">
        <f t="shared" si="201"/>
        <v>#REF!</v>
      </c>
      <c r="AY52" s="513">
        <f t="shared" si="201"/>
        <v>0</v>
      </c>
      <c r="AZ52" s="513">
        <f t="shared" si="201"/>
        <v>0</v>
      </c>
      <c r="BA52" s="513">
        <f t="shared" si="201"/>
        <v>0</v>
      </c>
      <c r="BB52" s="513">
        <f t="shared" si="201"/>
        <v>0</v>
      </c>
      <c r="BC52" s="513">
        <f t="shared" si="201"/>
        <v>0</v>
      </c>
      <c r="BD52" s="513">
        <f t="shared" si="201"/>
        <v>0</v>
      </c>
      <c r="BE52" s="515"/>
      <c r="BF52" s="542" t="s">
        <v>894</v>
      </c>
      <c r="BG52" s="544" t="s">
        <v>895</v>
      </c>
    </row>
    <row r="53" spans="1:59" s="510" customFormat="1" ht="18" customHeight="1">
      <c r="A53" s="516"/>
      <c r="B53" s="521" t="s">
        <v>38</v>
      </c>
      <c r="C53" s="519">
        <v>1</v>
      </c>
      <c r="D53" s="519">
        <v>10500</v>
      </c>
      <c r="E53" s="519">
        <v>8118</v>
      </c>
      <c r="F53" s="664"/>
      <c r="G53" s="519"/>
      <c r="H53" s="519"/>
      <c r="I53" s="518">
        <f t="shared" si="194"/>
        <v>8118</v>
      </c>
      <c r="J53" s="519">
        <f t="shared" ref="J53:J60" si="202">SUM(K53:L53)</f>
        <v>8118</v>
      </c>
      <c r="K53" s="519">
        <v>8118</v>
      </c>
      <c r="L53" s="519"/>
      <c r="M53" s="78">
        <f t="shared" ref="M53:M60" si="203">SUM(N53:O53)</f>
        <v>0</v>
      </c>
      <c r="N53" s="518"/>
      <c r="O53" s="519"/>
      <c r="P53" s="519"/>
      <c r="Q53" s="519"/>
      <c r="R53" s="519">
        <v>1</v>
      </c>
      <c r="S53" s="519" t="e">
        <f>VLOOKUP(B53,ĐT!#REF!,6,0)</f>
        <v>#REF!</v>
      </c>
      <c r="T53" s="519" t="e">
        <f>VLOOKUP(B53,ĐT!#REF!,7,0)</f>
        <v>#REF!</v>
      </c>
      <c r="U53" s="519" t="e">
        <f>VLOOKUP(B53,ĐT!#REF!,8,0)</f>
        <v>#REF!</v>
      </c>
      <c r="V53" s="519" t="e">
        <f>VLOOKUP(B53,ĐT!#REF!,9,0)</f>
        <v>#REF!</v>
      </c>
      <c r="W53" s="519" t="e">
        <f>VLOOKUP(B53,ĐT!#REF!,10,0)</f>
        <v>#REF!</v>
      </c>
      <c r="X53" s="13" t="e">
        <f t="shared" ref="X53:Y60" si="204">+AB53+AM53</f>
        <v>#REF!</v>
      </c>
      <c r="Y53" s="13" t="e">
        <f t="shared" si="204"/>
        <v>#REF!</v>
      </c>
      <c r="Z53" s="13" t="e">
        <f t="shared" ref="Z53:AA60" si="205">+AD53+AO53</f>
        <v>#REF!</v>
      </c>
      <c r="AA53" s="13" t="e">
        <f t="shared" si="205"/>
        <v>#REF!</v>
      </c>
      <c r="AB53" s="13" t="e">
        <f>SUM(AC53:AF53)</f>
        <v>#REF!</v>
      </c>
      <c r="AC53" s="13" t="e">
        <f>VLOOKUP(B53,ĐT!#REF!,20,0)</f>
        <v>#REF!</v>
      </c>
      <c r="AD53" s="13" t="e">
        <f>VLOOKUP(B53,ĐT!#REF!,21,0)</f>
        <v>#REF!</v>
      </c>
      <c r="AE53" s="13" t="e">
        <f>VLOOKUP(B53,ĐT!#REF!,22,0)</f>
        <v>#REF!</v>
      </c>
      <c r="AF53" s="13"/>
      <c r="AG53" s="754" t="e">
        <f>VLOOKUP(B53,ĐT!#REF!,23,0)</f>
        <v>#REF!</v>
      </c>
      <c r="AH53" s="754" t="e">
        <f>VLOOKUP(B53,ĐT!#REF!,24,0)</f>
        <v>#REF!</v>
      </c>
      <c r="AI53" s="754" t="e">
        <f>VLOOKUP(B53,ĐT!#REF!,25,0)</f>
        <v>#REF!</v>
      </c>
      <c r="AJ53" s="13" t="e">
        <f>VLOOKUP(B53,ĐT!#REF!,26,0)</f>
        <v>#REF!</v>
      </c>
      <c r="AK53" s="13" t="e">
        <f>VLOOKUP(B53,ĐT!#REF!,27,0)</f>
        <v>#REF!</v>
      </c>
      <c r="AL53" s="13" t="e">
        <f>VLOOKUP(B53,ĐT!#REF!,28,0)</f>
        <v>#REF!</v>
      </c>
      <c r="AM53" s="13" t="e">
        <f>VLOOKUP(B53,ĐT!#REF!,29,0)</f>
        <v>#REF!</v>
      </c>
      <c r="AN53" s="13" t="e">
        <f>VLOOKUP(B53,ĐT!#REF!,30,0)</f>
        <v>#REF!</v>
      </c>
      <c r="AO53" s="13" t="e">
        <f>VLOOKUP(B53,ĐT!#REF!,31,0)</f>
        <v>#REF!</v>
      </c>
      <c r="AP53" s="13" t="e">
        <f>VLOOKUP(B53,ĐT!#REF!,32,0)</f>
        <v>#REF!</v>
      </c>
      <c r="AQ53" s="13"/>
      <c r="AR53" s="754" t="e">
        <f>VLOOKUP(B53,ĐT!#REF!,33,0)</f>
        <v>#REF!</v>
      </c>
      <c r="AS53" s="754" t="e">
        <f>VLOOKUP(B53,ĐT!#REF!,34,0)</f>
        <v>#REF!</v>
      </c>
      <c r="AT53" s="754" t="e">
        <f>VLOOKUP(B53,ĐT!#REF!,35,0)</f>
        <v>#REF!</v>
      </c>
      <c r="AU53" s="754" t="e">
        <f>VLOOKUP(B53,ĐT!#REF!,36,0)</f>
        <v>#REF!</v>
      </c>
      <c r="AV53" s="754" t="e">
        <f>VLOOKUP(B53,ĐT!#REF!,37,0)</f>
        <v>#REF!</v>
      </c>
      <c r="AW53" s="754" t="e">
        <f>VLOOKUP(B53,ĐT!#REF!,38,0)</f>
        <v>#REF!</v>
      </c>
      <c r="AX53" s="754" t="e">
        <f>VLOOKUP(B53,ĐT!#REF!,39,0)</f>
        <v>#REF!</v>
      </c>
      <c r="AY53" s="522">
        <v>0</v>
      </c>
      <c r="AZ53" s="522">
        <f>VLOOKUP(B53,'DM chua PD'!$B$158:$N$166,6,0)</f>
        <v>0</v>
      </c>
      <c r="BA53" s="522">
        <f>VLOOKUP(B53,'DM chua PD'!$B$158:$N$166,7,0)</f>
        <v>0</v>
      </c>
      <c r="BB53" s="522">
        <f>VLOOKUP(B53,'DM chua PD'!$B$158:$N$166,8,0)</f>
        <v>0</v>
      </c>
      <c r="BC53" s="522">
        <f>VLOOKUP(B53,'DM chua PD'!$B$158:$N$166,9,0)</f>
        <v>0</v>
      </c>
      <c r="BD53" s="522">
        <f>VLOOKUP(B53,'DM chua PD'!$B$158:$N$166,12,0)</f>
        <v>0</v>
      </c>
      <c r="BE53" s="515"/>
      <c r="BF53" s="542" t="s">
        <v>894</v>
      </c>
      <c r="BG53" s="545" t="s">
        <v>1237</v>
      </c>
    </row>
    <row r="54" spans="1:59" s="510" customFormat="1" ht="18" customHeight="1">
      <c r="A54" s="516"/>
      <c r="B54" s="521" t="s">
        <v>68</v>
      </c>
      <c r="C54" s="519">
        <v>1</v>
      </c>
      <c r="D54" s="519">
        <v>7600</v>
      </c>
      <c r="E54" s="519">
        <v>5740</v>
      </c>
      <c r="F54" s="664"/>
      <c r="G54" s="519"/>
      <c r="H54" s="519"/>
      <c r="I54" s="518">
        <f t="shared" si="194"/>
        <v>5740</v>
      </c>
      <c r="J54" s="519">
        <f t="shared" si="202"/>
        <v>5740</v>
      </c>
      <c r="K54" s="519">
        <v>5740</v>
      </c>
      <c r="L54" s="519"/>
      <c r="M54" s="78">
        <f t="shared" si="203"/>
        <v>0</v>
      </c>
      <c r="N54" s="518"/>
      <c r="O54" s="519"/>
      <c r="P54" s="519"/>
      <c r="Q54" s="519"/>
      <c r="R54" s="519">
        <v>1</v>
      </c>
      <c r="S54" s="519" t="e">
        <f>VLOOKUP(B54,ĐT!#REF!,6,0)</f>
        <v>#REF!</v>
      </c>
      <c r="T54" s="519" t="e">
        <f>VLOOKUP(B54,ĐT!#REF!,7,0)</f>
        <v>#REF!</v>
      </c>
      <c r="U54" s="519" t="e">
        <f>VLOOKUP(B54,ĐT!#REF!,8,0)</f>
        <v>#REF!</v>
      </c>
      <c r="V54" s="519" t="e">
        <f>VLOOKUP(B54,ĐT!#REF!,9,0)</f>
        <v>#REF!</v>
      </c>
      <c r="W54" s="519" t="e">
        <f>VLOOKUP(B54,ĐT!#REF!,10,0)</f>
        <v>#REF!</v>
      </c>
      <c r="X54" s="13" t="e">
        <f t="shared" si="204"/>
        <v>#REF!</v>
      </c>
      <c r="Y54" s="13" t="e">
        <f t="shared" si="204"/>
        <v>#REF!</v>
      </c>
      <c r="Z54" s="13" t="e">
        <f t="shared" si="205"/>
        <v>#REF!</v>
      </c>
      <c r="AA54" s="13" t="e">
        <f t="shared" si="205"/>
        <v>#REF!</v>
      </c>
      <c r="AB54" s="13" t="e">
        <f t="shared" ref="AB54:AB60" si="206">SUM(AC54:AF54)</f>
        <v>#REF!</v>
      </c>
      <c r="AC54" s="13" t="e">
        <f>VLOOKUP(B54,ĐT!#REF!,20,0)</f>
        <v>#REF!</v>
      </c>
      <c r="AD54" s="13" t="e">
        <f>VLOOKUP(B54,ĐT!#REF!,21,0)</f>
        <v>#REF!</v>
      </c>
      <c r="AE54" s="13" t="e">
        <f>VLOOKUP(B54,ĐT!#REF!,22,0)</f>
        <v>#REF!</v>
      </c>
      <c r="AF54" s="13"/>
      <c r="AG54" s="754" t="e">
        <f>VLOOKUP(B54,ĐT!#REF!,23,0)</f>
        <v>#REF!</v>
      </c>
      <c r="AH54" s="754" t="e">
        <f>VLOOKUP(B54,ĐT!#REF!,24,0)</f>
        <v>#REF!</v>
      </c>
      <c r="AI54" s="754" t="e">
        <f>VLOOKUP(B54,ĐT!#REF!,25,0)</f>
        <v>#REF!</v>
      </c>
      <c r="AJ54" s="13" t="e">
        <f>VLOOKUP(B54,ĐT!#REF!,26,0)</f>
        <v>#REF!</v>
      </c>
      <c r="AK54" s="13" t="e">
        <f>VLOOKUP(B54,ĐT!#REF!,27,0)</f>
        <v>#REF!</v>
      </c>
      <c r="AL54" s="13" t="e">
        <f>VLOOKUP(B54,ĐT!#REF!,28,0)</f>
        <v>#REF!</v>
      </c>
      <c r="AM54" s="13" t="e">
        <f>VLOOKUP(B54,ĐT!#REF!,29,0)</f>
        <v>#REF!</v>
      </c>
      <c r="AN54" s="13" t="e">
        <f>VLOOKUP(B54,ĐT!#REF!,30,0)</f>
        <v>#REF!</v>
      </c>
      <c r="AO54" s="13" t="e">
        <f>VLOOKUP(B54,ĐT!#REF!,31,0)</f>
        <v>#REF!</v>
      </c>
      <c r="AP54" s="13" t="e">
        <f>VLOOKUP(B54,ĐT!#REF!,32,0)</f>
        <v>#REF!</v>
      </c>
      <c r="AQ54" s="13"/>
      <c r="AR54" s="754" t="e">
        <f>VLOOKUP(B54,ĐT!#REF!,33,0)</f>
        <v>#REF!</v>
      </c>
      <c r="AS54" s="754" t="e">
        <f>VLOOKUP(B54,ĐT!#REF!,34,0)</f>
        <v>#REF!</v>
      </c>
      <c r="AT54" s="754" t="e">
        <f>VLOOKUP(B54,ĐT!#REF!,35,0)</f>
        <v>#REF!</v>
      </c>
      <c r="AU54" s="754" t="e">
        <f>VLOOKUP(B54,ĐT!#REF!,36,0)</f>
        <v>#REF!</v>
      </c>
      <c r="AV54" s="754" t="e">
        <f>VLOOKUP(B54,ĐT!#REF!,37,0)</f>
        <v>#REF!</v>
      </c>
      <c r="AW54" s="754" t="e">
        <f>VLOOKUP(B54,ĐT!#REF!,38,0)</f>
        <v>#REF!</v>
      </c>
      <c r="AX54" s="754" t="e">
        <f>VLOOKUP(B54,ĐT!#REF!,39,0)</f>
        <v>#REF!</v>
      </c>
      <c r="AY54" s="522">
        <v>0</v>
      </c>
      <c r="AZ54" s="522">
        <f>VLOOKUP(B54,'DM chua PD'!$B$158:$N$166,6,0)</f>
        <v>0</v>
      </c>
      <c r="BA54" s="522">
        <f>VLOOKUP(B54,'DM chua PD'!$B$158:$N$166,7,0)</f>
        <v>0</v>
      </c>
      <c r="BB54" s="522">
        <f>VLOOKUP(B54,'DM chua PD'!$B$158:$N$166,8,0)</f>
        <v>0</v>
      </c>
      <c r="BC54" s="522">
        <f>VLOOKUP(B54,'DM chua PD'!$B$158:$N$166,9,0)</f>
        <v>0</v>
      </c>
      <c r="BD54" s="522">
        <f>VLOOKUP(B54,'DM chua PD'!$B$158:$N$166,12,0)</f>
        <v>0</v>
      </c>
      <c r="BE54" s="515"/>
      <c r="BF54" s="542" t="s">
        <v>894</v>
      </c>
      <c r="BG54" s="545" t="s">
        <v>896</v>
      </c>
    </row>
    <row r="55" spans="1:59" s="510" customFormat="1" ht="18" customHeight="1">
      <c r="A55" s="516"/>
      <c r="B55" s="521" t="s">
        <v>77</v>
      </c>
      <c r="C55" s="519">
        <v>1</v>
      </c>
      <c r="D55" s="519">
        <v>14500</v>
      </c>
      <c r="E55" s="519">
        <v>11136</v>
      </c>
      <c r="F55" s="664"/>
      <c r="G55" s="519"/>
      <c r="H55" s="519"/>
      <c r="I55" s="518">
        <f t="shared" si="194"/>
        <v>11136</v>
      </c>
      <c r="J55" s="519">
        <f t="shared" si="202"/>
        <v>11136</v>
      </c>
      <c r="K55" s="519">
        <v>11136</v>
      </c>
      <c r="L55" s="519"/>
      <c r="M55" s="78">
        <f t="shared" si="203"/>
        <v>0</v>
      </c>
      <c r="N55" s="518"/>
      <c r="O55" s="519"/>
      <c r="P55" s="519"/>
      <c r="Q55" s="519"/>
      <c r="R55" s="519">
        <v>1</v>
      </c>
      <c r="S55" s="519" t="e">
        <f>VLOOKUP(B55,ĐT!#REF!,6,0)</f>
        <v>#REF!</v>
      </c>
      <c r="T55" s="519" t="e">
        <f>VLOOKUP(B55,ĐT!#REF!,7,0)</f>
        <v>#REF!</v>
      </c>
      <c r="U55" s="519" t="e">
        <f>VLOOKUP(B55,ĐT!#REF!,8,0)</f>
        <v>#REF!</v>
      </c>
      <c r="V55" s="519" t="e">
        <f>VLOOKUP(B55,ĐT!#REF!,9,0)</f>
        <v>#REF!</v>
      </c>
      <c r="W55" s="519" t="e">
        <f>VLOOKUP(B55,ĐT!#REF!,10,0)</f>
        <v>#REF!</v>
      </c>
      <c r="X55" s="13" t="e">
        <f t="shared" si="204"/>
        <v>#REF!</v>
      </c>
      <c r="Y55" s="13" t="e">
        <f t="shared" si="204"/>
        <v>#REF!</v>
      </c>
      <c r="Z55" s="13" t="e">
        <f t="shared" si="205"/>
        <v>#REF!</v>
      </c>
      <c r="AA55" s="13" t="e">
        <f t="shared" si="205"/>
        <v>#REF!</v>
      </c>
      <c r="AB55" s="13" t="e">
        <f t="shared" si="206"/>
        <v>#REF!</v>
      </c>
      <c r="AC55" s="13" t="e">
        <f>VLOOKUP(B55,ĐT!#REF!,20,0)</f>
        <v>#REF!</v>
      </c>
      <c r="AD55" s="13" t="e">
        <f>VLOOKUP(B55,ĐT!#REF!,21,0)</f>
        <v>#REF!</v>
      </c>
      <c r="AE55" s="13" t="e">
        <f>VLOOKUP(B55,ĐT!#REF!,22,0)</f>
        <v>#REF!</v>
      </c>
      <c r="AF55" s="13"/>
      <c r="AG55" s="754" t="e">
        <f>VLOOKUP(B55,ĐT!#REF!,23,0)</f>
        <v>#REF!</v>
      </c>
      <c r="AH55" s="754" t="e">
        <f>VLOOKUP(B55,ĐT!#REF!,24,0)</f>
        <v>#REF!</v>
      </c>
      <c r="AI55" s="754" t="e">
        <f>VLOOKUP(B55,ĐT!#REF!,25,0)</f>
        <v>#REF!</v>
      </c>
      <c r="AJ55" s="13" t="e">
        <f>VLOOKUP(B55,ĐT!#REF!,26,0)</f>
        <v>#REF!</v>
      </c>
      <c r="AK55" s="13" t="e">
        <f>VLOOKUP(B55,ĐT!#REF!,27,0)</f>
        <v>#REF!</v>
      </c>
      <c r="AL55" s="13" t="e">
        <f>VLOOKUP(B55,ĐT!#REF!,28,0)</f>
        <v>#REF!</v>
      </c>
      <c r="AM55" s="13" t="e">
        <f>VLOOKUP(B55,ĐT!#REF!,29,0)</f>
        <v>#REF!</v>
      </c>
      <c r="AN55" s="13" t="e">
        <f>VLOOKUP(B55,ĐT!#REF!,30,0)</f>
        <v>#REF!</v>
      </c>
      <c r="AO55" s="13" t="e">
        <f>VLOOKUP(B55,ĐT!#REF!,31,0)</f>
        <v>#REF!</v>
      </c>
      <c r="AP55" s="13" t="e">
        <f>VLOOKUP(B55,ĐT!#REF!,32,0)</f>
        <v>#REF!</v>
      </c>
      <c r="AQ55" s="13"/>
      <c r="AR55" s="754" t="e">
        <f>VLOOKUP(B55,ĐT!#REF!,33,0)</f>
        <v>#REF!</v>
      </c>
      <c r="AS55" s="754" t="e">
        <f>VLOOKUP(B55,ĐT!#REF!,34,0)</f>
        <v>#REF!</v>
      </c>
      <c r="AT55" s="754" t="e">
        <f>VLOOKUP(B55,ĐT!#REF!,35,0)</f>
        <v>#REF!</v>
      </c>
      <c r="AU55" s="754" t="e">
        <f>VLOOKUP(B55,ĐT!#REF!,36,0)</f>
        <v>#REF!</v>
      </c>
      <c r="AV55" s="754" t="e">
        <f>VLOOKUP(B55,ĐT!#REF!,37,0)</f>
        <v>#REF!</v>
      </c>
      <c r="AW55" s="754" t="e">
        <f>VLOOKUP(B55,ĐT!#REF!,38,0)</f>
        <v>#REF!</v>
      </c>
      <c r="AX55" s="754" t="e">
        <f>VLOOKUP(B55,ĐT!#REF!,39,0)</f>
        <v>#REF!</v>
      </c>
      <c r="AY55" s="522">
        <v>0</v>
      </c>
      <c r="AZ55" s="522">
        <f>VLOOKUP(B55,'DM chua PD'!$B$158:$N$166,6,0)</f>
        <v>0</v>
      </c>
      <c r="BA55" s="522">
        <f>VLOOKUP(B55,'DM chua PD'!$B$158:$N$166,7,0)</f>
        <v>0</v>
      </c>
      <c r="BB55" s="522">
        <f>VLOOKUP(B55,'DM chua PD'!$B$158:$N$166,8,0)</f>
        <v>0</v>
      </c>
      <c r="BC55" s="522">
        <f>VLOOKUP(B55,'DM chua PD'!$B$158:$N$166,9,0)</f>
        <v>0</v>
      </c>
      <c r="BD55" s="522">
        <f>VLOOKUP(B55,'DM chua PD'!$B$158:$N$166,12,0)</f>
        <v>0</v>
      </c>
      <c r="BE55" s="515"/>
      <c r="BF55" s="542" t="s">
        <v>894</v>
      </c>
      <c r="BG55" s="545" t="s">
        <v>897</v>
      </c>
    </row>
    <row r="56" spans="1:59" s="510" customFormat="1" ht="18" customHeight="1">
      <c r="A56" s="516"/>
      <c r="B56" s="521" t="s">
        <v>152</v>
      </c>
      <c r="C56" s="519">
        <v>1</v>
      </c>
      <c r="D56" s="519">
        <v>21000</v>
      </c>
      <c r="E56" s="519">
        <v>20665</v>
      </c>
      <c r="F56" s="664"/>
      <c r="G56" s="519"/>
      <c r="H56" s="519"/>
      <c r="I56" s="518">
        <f t="shared" si="194"/>
        <v>20665</v>
      </c>
      <c r="J56" s="519">
        <f t="shared" si="202"/>
        <v>20665</v>
      </c>
      <c r="K56" s="519">
        <v>20665</v>
      </c>
      <c r="L56" s="519"/>
      <c r="M56" s="78">
        <f t="shared" si="203"/>
        <v>0</v>
      </c>
      <c r="N56" s="518"/>
      <c r="O56" s="519"/>
      <c r="P56" s="519"/>
      <c r="Q56" s="519"/>
      <c r="R56" s="519">
        <v>1</v>
      </c>
      <c r="S56" s="519" t="e">
        <f>VLOOKUP(B56,ĐT!#REF!,6,0)</f>
        <v>#REF!</v>
      </c>
      <c r="T56" s="519" t="e">
        <f>VLOOKUP(B56,ĐT!#REF!,7,0)</f>
        <v>#REF!</v>
      </c>
      <c r="U56" s="519" t="e">
        <f>VLOOKUP(B56,ĐT!#REF!,8,0)</f>
        <v>#REF!</v>
      </c>
      <c r="V56" s="519" t="e">
        <f>VLOOKUP(B56,ĐT!#REF!,9,0)</f>
        <v>#REF!</v>
      </c>
      <c r="W56" s="519" t="e">
        <f>VLOOKUP(B56,ĐT!#REF!,10,0)</f>
        <v>#REF!</v>
      </c>
      <c r="X56" s="13" t="e">
        <f t="shared" si="204"/>
        <v>#REF!</v>
      </c>
      <c r="Y56" s="13" t="e">
        <f t="shared" si="204"/>
        <v>#REF!</v>
      </c>
      <c r="Z56" s="13" t="e">
        <f t="shared" si="205"/>
        <v>#REF!</v>
      </c>
      <c r="AA56" s="13" t="e">
        <f t="shared" si="205"/>
        <v>#REF!</v>
      </c>
      <c r="AB56" s="13" t="e">
        <f t="shared" si="206"/>
        <v>#REF!</v>
      </c>
      <c r="AC56" s="13" t="e">
        <f>VLOOKUP(B56,ĐT!#REF!,20,0)</f>
        <v>#REF!</v>
      </c>
      <c r="AD56" s="13" t="e">
        <f>VLOOKUP(B56,ĐT!#REF!,21,0)</f>
        <v>#REF!</v>
      </c>
      <c r="AE56" s="13" t="e">
        <f>VLOOKUP(B56,ĐT!#REF!,22,0)</f>
        <v>#REF!</v>
      </c>
      <c r="AF56" s="13"/>
      <c r="AG56" s="754" t="e">
        <f>VLOOKUP(B56,ĐT!#REF!,23,0)</f>
        <v>#REF!</v>
      </c>
      <c r="AH56" s="754" t="e">
        <f>VLOOKUP(B56,ĐT!#REF!,24,0)</f>
        <v>#REF!</v>
      </c>
      <c r="AI56" s="754" t="e">
        <f>VLOOKUP(B56,ĐT!#REF!,25,0)</f>
        <v>#REF!</v>
      </c>
      <c r="AJ56" s="13" t="e">
        <f>VLOOKUP(B56,ĐT!#REF!,26,0)</f>
        <v>#REF!</v>
      </c>
      <c r="AK56" s="13" t="e">
        <f>VLOOKUP(B56,ĐT!#REF!,27,0)</f>
        <v>#REF!</v>
      </c>
      <c r="AL56" s="13" t="e">
        <f>VLOOKUP(B56,ĐT!#REF!,28,0)</f>
        <v>#REF!</v>
      </c>
      <c r="AM56" s="13" t="e">
        <f>VLOOKUP(B56,ĐT!#REF!,29,0)</f>
        <v>#REF!</v>
      </c>
      <c r="AN56" s="13" t="e">
        <f>VLOOKUP(B56,ĐT!#REF!,30,0)</f>
        <v>#REF!</v>
      </c>
      <c r="AO56" s="13" t="e">
        <f>VLOOKUP(B56,ĐT!#REF!,31,0)</f>
        <v>#REF!</v>
      </c>
      <c r="AP56" s="13" t="e">
        <f>VLOOKUP(B56,ĐT!#REF!,32,0)</f>
        <v>#REF!</v>
      </c>
      <c r="AQ56" s="13"/>
      <c r="AR56" s="754" t="e">
        <f>VLOOKUP(B56,ĐT!#REF!,33,0)</f>
        <v>#REF!</v>
      </c>
      <c r="AS56" s="754" t="e">
        <f>VLOOKUP(B56,ĐT!#REF!,34,0)</f>
        <v>#REF!</v>
      </c>
      <c r="AT56" s="754" t="e">
        <f>VLOOKUP(B56,ĐT!#REF!,35,0)</f>
        <v>#REF!</v>
      </c>
      <c r="AU56" s="754" t="e">
        <f>VLOOKUP(B56,ĐT!#REF!,36,0)</f>
        <v>#REF!</v>
      </c>
      <c r="AV56" s="754" t="e">
        <f>VLOOKUP(B56,ĐT!#REF!,37,0)</f>
        <v>#REF!</v>
      </c>
      <c r="AW56" s="754" t="e">
        <f>VLOOKUP(B56,ĐT!#REF!,38,0)</f>
        <v>#REF!</v>
      </c>
      <c r="AX56" s="754" t="e">
        <f>VLOOKUP(B56,ĐT!#REF!,39,0)</f>
        <v>#REF!</v>
      </c>
      <c r="AY56" s="522">
        <v>0</v>
      </c>
      <c r="AZ56" s="522">
        <f>VLOOKUP(B56,'DM chua PD'!$B$158:$N$166,6,0)</f>
        <v>0</v>
      </c>
      <c r="BA56" s="522">
        <f>VLOOKUP(B56,'DM chua PD'!$B$158:$N$166,7,0)</f>
        <v>0</v>
      </c>
      <c r="BB56" s="522">
        <f>VLOOKUP(B56,'DM chua PD'!$B$158:$N$166,8,0)</f>
        <v>0</v>
      </c>
      <c r="BC56" s="522">
        <f>VLOOKUP(B56,'DM chua PD'!$B$158:$N$166,9,0)</f>
        <v>0</v>
      </c>
      <c r="BD56" s="522">
        <f>VLOOKUP(B56,'DM chua PD'!$B$158:$N$166,12,0)</f>
        <v>0</v>
      </c>
      <c r="BE56" s="515"/>
      <c r="BF56" s="542" t="s">
        <v>894</v>
      </c>
      <c r="BG56" s="545" t="s">
        <v>898</v>
      </c>
    </row>
    <row r="57" spans="1:59" s="510" customFormat="1" ht="18" customHeight="1">
      <c r="A57" s="516"/>
      <c r="B57" s="521" t="s">
        <v>204</v>
      </c>
      <c r="C57" s="519">
        <v>2</v>
      </c>
      <c r="D57" s="519">
        <v>56280</v>
      </c>
      <c r="E57" s="519">
        <v>43258</v>
      </c>
      <c r="F57" s="664"/>
      <c r="G57" s="519"/>
      <c r="H57" s="519"/>
      <c r="I57" s="518">
        <f t="shared" si="194"/>
        <v>43258</v>
      </c>
      <c r="J57" s="519">
        <f t="shared" si="202"/>
        <v>43258</v>
      </c>
      <c r="K57" s="519">
        <v>43258</v>
      </c>
      <c r="L57" s="519"/>
      <c r="M57" s="78">
        <f t="shared" si="203"/>
        <v>0</v>
      </c>
      <c r="N57" s="518"/>
      <c r="O57" s="519"/>
      <c r="P57" s="519"/>
      <c r="Q57" s="519"/>
      <c r="R57" s="519">
        <v>2</v>
      </c>
      <c r="S57" s="519" t="e">
        <f>VLOOKUP(B57,ĐT!#REF!,6,0)</f>
        <v>#REF!</v>
      </c>
      <c r="T57" s="519" t="e">
        <f>VLOOKUP(B57,ĐT!#REF!,7,0)</f>
        <v>#REF!</v>
      </c>
      <c r="U57" s="519" t="e">
        <f>VLOOKUP(B57,ĐT!#REF!,8,0)</f>
        <v>#REF!</v>
      </c>
      <c r="V57" s="519" t="e">
        <f>VLOOKUP(B57,ĐT!#REF!,9,0)</f>
        <v>#REF!</v>
      </c>
      <c r="W57" s="519" t="e">
        <f>VLOOKUP(B57,ĐT!#REF!,10,0)</f>
        <v>#REF!</v>
      </c>
      <c r="X57" s="13" t="e">
        <f t="shared" si="204"/>
        <v>#REF!</v>
      </c>
      <c r="Y57" s="13" t="e">
        <f t="shared" si="204"/>
        <v>#REF!</v>
      </c>
      <c r="Z57" s="13" t="e">
        <f t="shared" si="205"/>
        <v>#REF!</v>
      </c>
      <c r="AA57" s="13" t="e">
        <f t="shared" si="205"/>
        <v>#REF!</v>
      </c>
      <c r="AB57" s="13" t="e">
        <f t="shared" si="206"/>
        <v>#REF!</v>
      </c>
      <c r="AC57" s="13" t="e">
        <f>VLOOKUP(B57,ĐT!#REF!,20,0)</f>
        <v>#REF!</v>
      </c>
      <c r="AD57" s="13" t="e">
        <f>VLOOKUP(B57,ĐT!#REF!,21,0)</f>
        <v>#REF!</v>
      </c>
      <c r="AE57" s="13" t="e">
        <f>VLOOKUP(B57,ĐT!#REF!,22,0)</f>
        <v>#REF!</v>
      </c>
      <c r="AF57" s="13"/>
      <c r="AG57" s="754" t="e">
        <f>VLOOKUP(B57,ĐT!#REF!,23,0)</f>
        <v>#REF!</v>
      </c>
      <c r="AH57" s="754" t="e">
        <f>VLOOKUP(B57,ĐT!#REF!,24,0)</f>
        <v>#REF!</v>
      </c>
      <c r="AI57" s="754" t="e">
        <f>VLOOKUP(B57,ĐT!#REF!,25,0)</f>
        <v>#REF!</v>
      </c>
      <c r="AJ57" s="13" t="e">
        <f>VLOOKUP(B57,ĐT!#REF!,26,0)</f>
        <v>#REF!</v>
      </c>
      <c r="AK57" s="13" t="e">
        <f>VLOOKUP(B57,ĐT!#REF!,27,0)</f>
        <v>#REF!</v>
      </c>
      <c r="AL57" s="13" t="e">
        <f>VLOOKUP(B57,ĐT!#REF!,28,0)</f>
        <v>#REF!</v>
      </c>
      <c r="AM57" s="13" t="e">
        <f>VLOOKUP(B57,ĐT!#REF!,29,0)</f>
        <v>#REF!</v>
      </c>
      <c r="AN57" s="13" t="e">
        <f>VLOOKUP(B57,ĐT!#REF!,30,0)</f>
        <v>#REF!</v>
      </c>
      <c r="AO57" s="13" t="e">
        <f>VLOOKUP(B57,ĐT!#REF!,31,0)</f>
        <v>#REF!</v>
      </c>
      <c r="AP57" s="13" t="e">
        <f>VLOOKUP(B57,ĐT!#REF!,32,0)</f>
        <v>#REF!</v>
      </c>
      <c r="AQ57" s="13"/>
      <c r="AR57" s="754" t="e">
        <f>VLOOKUP(B57,ĐT!#REF!,33,0)</f>
        <v>#REF!</v>
      </c>
      <c r="AS57" s="754" t="e">
        <f>VLOOKUP(B57,ĐT!#REF!,34,0)</f>
        <v>#REF!</v>
      </c>
      <c r="AT57" s="754" t="e">
        <f>VLOOKUP(B57,ĐT!#REF!,35,0)</f>
        <v>#REF!</v>
      </c>
      <c r="AU57" s="754" t="e">
        <f>VLOOKUP(B57,ĐT!#REF!,36,0)</f>
        <v>#REF!</v>
      </c>
      <c r="AV57" s="754" t="e">
        <f>VLOOKUP(B57,ĐT!#REF!,37,0)</f>
        <v>#REF!</v>
      </c>
      <c r="AW57" s="754" t="e">
        <f>VLOOKUP(B57,ĐT!#REF!,38,0)</f>
        <v>#REF!</v>
      </c>
      <c r="AX57" s="754" t="e">
        <f>VLOOKUP(B57,ĐT!#REF!,39,0)</f>
        <v>#REF!</v>
      </c>
      <c r="AY57" s="522">
        <v>0</v>
      </c>
      <c r="AZ57" s="522">
        <f>VLOOKUP(B57,'DM chua PD'!$B$158:$N$166,6,0)</f>
        <v>0</v>
      </c>
      <c r="BA57" s="522">
        <f>VLOOKUP(B57,'DM chua PD'!$B$158:$N$166,7,0)</f>
        <v>0</v>
      </c>
      <c r="BB57" s="522">
        <f>VLOOKUP(B57,'DM chua PD'!$B$158:$N$166,8,0)</f>
        <v>0</v>
      </c>
      <c r="BC57" s="522">
        <f>VLOOKUP(B57,'DM chua PD'!$B$158:$N$166,9,0)</f>
        <v>0</v>
      </c>
      <c r="BD57" s="522">
        <f>VLOOKUP(B57,'DM chua PD'!$B$158:$N$166,12,0)</f>
        <v>0</v>
      </c>
      <c r="BE57" s="515"/>
      <c r="BF57" s="542" t="s">
        <v>894</v>
      </c>
      <c r="BG57" s="545" t="s">
        <v>899</v>
      </c>
    </row>
    <row r="58" spans="1:59" s="510" customFormat="1" ht="18" customHeight="1">
      <c r="A58" s="516"/>
      <c r="B58" s="521" t="s">
        <v>217</v>
      </c>
      <c r="C58" s="519">
        <v>1</v>
      </c>
      <c r="D58" s="525">
        <v>14900</v>
      </c>
      <c r="E58" s="519">
        <v>11481</v>
      </c>
      <c r="F58" s="664"/>
      <c r="G58" s="519"/>
      <c r="H58" s="519"/>
      <c r="I58" s="518">
        <f t="shared" si="194"/>
        <v>11481</v>
      </c>
      <c r="J58" s="519">
        <f t="shared" si="202"/>
        <v>11481</v>
      </c>
      <c r="K58" s="519">
        <v>11481</v>
      </c>
      <c r="L58" s="519"/>
      <c r="M58" s="78">
        <f t="shared" si="203"/>
        <v>0</v>
      </c>
      <c r="N58" s="518"/>
      <c r="O58" s="519"/>
      <c r="P58" s="519"/>
      <c r="Q58" s="519"/>
      <c r="R58" s="519">
        <v>1</v>
      </c>
      <c r="S58" s="519" t="e">
        <f>VLOOKUP(B58,ĐT!#REF!,6,0)</f>
        <v>#REF!</v>
      </c>
      <c r="T58" s="519" t="e">
        <f>VLOOKUP(B58,ĐT!#REF!,7,0)</f>
        <v>#REF!</v>
      </c>
      <c r="U58" s="519" t="e">
        <f>VLOOKUP(B58,ĐT!#REF!,8,0)</f>
        <v>#REF!</v>
      </c>
      <c r="V58" s="519" t="e">
        <f>VLOOKUP(B58,ĐT!#REF!,9,0)</f>
        <v>#REF!</v>
      </c>
      <c r="W58" s="519" t="e">
        <f>VLOOKUP(B58,ĐT!#REF!,10,0)</f>
        <v>#REF!</v>
      </c>
      <c r="X58" s="13" t="e">
        <f t="shared" si="204"/>
        <v>#REF!</v>
      </c>
      <c r="Y58" s="13" t="e">
        <f t="shared" si="204"/>
        <v>#REF!</v>
      </c>
      <c r="Z58" s="13" t="e">
        <f t="shared" si="205"/>
        <v>#REF!</v>
      </c>
      <c r="AA58" s="13" t="e">
        <f t="shared" si="205"/>
        <v>#REF!</v>
      </c>
      <c r="AB58" s="13" t="e">
        <f t="shared" si="206"/>
        <v>#REF!</v>
      </c>
      <c r="AC58" s="13" t="e">
        <f>VLOOKUP(B58,ĐT!#REF!,20,0)</f>
        <v>#REF!</v>
      </c>
      <c r="AD58" s="13" t="e">
        <f>VLOOKUP(B58,ĐT!#REF!,21,0)</f>
        <v>#REF!</v>
      </c>
      <c r="AE58" s="13" t="e">
        <f>VLOOKUP(B58,ĐT!#REF!,22,0)</f>
        <v>#REF!</v>
      </c>
      <c r="AF58" s="13"/>
      <c r="AG58" s="754" t="e">
        <f>VLOOKUP(B58,ĐT!#REF!,23,0)</f>
        <v>#REF!</v>
      </c>
      <c r="AH58" s="754" t="e">
        <f>VLOOKUP(B58,ĐT!#REF!,24,0)</f>
        <v>#REF!</v>
      </c>
      <c r="AI58" s="754" t="e">
        <f>VLOOKUP(B58,ĐT!#REF!,25,0)</f>
        <v>#REF!</v>
      </c>
      <c r="AJ58" s="13" t="e">
        <f>VLOOKUP(B58,ĐT!#REF!,26,0)</f>
        <v>#REF!</v>
      </c>
      <c r="AK58" s="13" t="e">
        <f>VLOOKUP(B58,ĐT!#REF!,27,0)</f>
        <v>#REF!</v>
      </c>
      <c r="AL58" s="13" t="e">
        <f>VLOOKUP(B58,ĐT!#REF!,28,0)</f>
        <v>#REF!</v>
      </c>
      <c r="AM58" s="13" t="e">
        <f>VLOOKUP(B58,ĐT!#REF!,29,0)</f>
        <v>#REF!</v>
      </c>
      <c r="AN58" s="13" t="e">
        <f>VLOOKUP(B58,ĐT!#REF!,30,0)</f>
        <v>#REF!</v>
      </c>
      <c r="AO58" s="13" t="e">
        <f>VLOOKUP(B58,ĐT!#REF!,31,0)</f>
        <v>#REF!</v>
      </c>
      <c r="AP58" s="13" t="e">
        <f>VLOOKUP(B58,ĐT!#REF!,32,0)</f>
        <v>#REF!</v>
      </c>
      <c r="AQ58" s="13"/>
      <c r="AR58" s="754" t="e">
        <f>VLOOKUP(B58,ĐT!#REF!,33,0)</f>
        <v>#REF!</v>
      </c>
      <c r="AS58" s="754" t="e">
        <f>VLOOKUP(B58,ĐT!#REF!,34,0)</f>
        <v>#REF!</v>
      </c>
      <c r="AT58" s="754" t="e">
        <f>VLOOKUP(B58,ĐT!#REF!,35,0)</f>
        <v>#REF!</v>
      </c>
      <c r="AU58" s="754" t="e">
        <f>VLOOKUP(B58,ĐT!#REF!,36,0)</f>
        <v>#REF!</v>
      </c>
      <c r="AV58" s="754" t="e">
        <f>VLOOKUP(B58,ĐT!#REF!,37,0)</f>
        <v>#REF!</v>
      </c>
      <c r="AW58" s="754" t="e">
        <f>VLOOKUP(B58,ĐT!#REF!,38,0)</f>
        <v>#REF!</v>
      </c>
      <c r="AX58" s="754" t="e">
        <f>VLOOKUP(B58,ĐT!#REF!,39,0)</f>
        <v>#REF!</v>
      </c>
      <c r="AY58" s="522">
        <v>0</v>
      </c>
      <c r="AZ58" s="522">
        <f>VLOOKUP(B58,'DM chua PD'!$B$158:$N$166,6,0)</f>
        <v>0</v>
      </c>
      <c r="BA58" s="522">
        <f>VLOOKUP(B58,'DM chua PD'!$B$158:$N$166,7,0)</f>
        <v>0</v>
      </c>
      <c r="BB58" s="522">
        <f>VLOOKUP(B58,'DM chua PD'!$B$158:$N$166,8,0)</f>
        <v>0</v>
      </c>
      <c r="BC58" s="522">
        <f>VLOOKUP(B58,'DM chua PD'!$B$158:$N$166,9,0)</f>
        <v>0</v>
      </c>
      <c r="BD58" s="522">
        <f>VLOOKUP(B58,'DM chua PD'!$B$158:$N$166,12,0)</f>
        <v>0</v>
      </c>
      <c r="BE58" s="515"/>
      <c r="BF58" s="542" t="s">
        <v>894</v>
      </c>
      <c r="BG58" s="545" t="s">
        <v>900</v>
      </c>
    </row>
    <row r="59" spans="1:59" s="510" customFormat="1" ht="18" customHeight="1">
      <c r="A59" s="516"/>
      <c r="B59" s="521" t="s">
        <v>247</v>
      </c>
      <c r="C59" s="519">
        <v>2</v>
      </c>
      <c r="D59" s="519">
        <v>38500</v>
      </c>
      <c r="E59" s="519">
        <v>29620</v>
      </c>
      <c r="F59" s="664"/>
      <c r="G59" s="519"/>
      <c r="H59" s="519"/>
      <c r="I59" s="518">
        <f t="shared" si="194"/>
        <v>29620</v>
      </c>
      <c r="J59" s="519">
        <f t="shared" si="202"/>
        <v>29620</v>
      </c>
      <c r="K59" s="519">
        <v>29620</v>
      </c>
      <c r="L59" s="519"/>
      <c r="M59" s="78">
        <f t="shared" si="203"/>
        <v>0</v>
      </c>
      <c r="N59" s="518"/>
      <c r="O59" s="519"/>
      <c r="P59" s="519"/>
      <c r="Q59" s="519"/>
      <c r="R59" s="519">
        <v>2</v>
      </c>
      <c r="S59" s="519" t="e">
        <f>VLOOKUP(B59,ĐT!#REF!,6,0)</f>
        <v>#REF!</v>
      </c>
      <c r="T59" s="519" t="e">
        <f>VLOOKUP(B59,ĐT!#REF!,7,0)</f>
        <v>#REF!</v>
      </c>
      <c r="U59" s="519" t="e">
        <f>VLOOKUP(B59,ĐT!#REF!,8,0)</f>
        <v>#REF!</v>
      </c>
      <c r="V59" s="519" t="e">
        <f>VLOOKUP(B59,ĐT!#REF!,9,0)</f>
        <v>#REF!</v>
      </c>
      <c r="W59" s="519" t="e">
        <f>VLOOKUP(B59,ĐT!#REF!,10,0)</f>
        <v>#REF!</v>
      </c>
      <c r="X59" s="13" t="e">
        <f t="shared" si="204"/>
        <v>#REF!</v>
      </c>
      <c r="Y59" s="13" t="e">
        <f t="shared" si="204"/>
        <v>#REF!</v>
      </c>
      <c r="Z59" s="13" t="e">
        <f t="shared" si="205"/>
        <v>#REF!</v>
      </c>
      <c r="AA59" s="13" t="e">
        <f t="shared" si="205"/>
        <v>#REF!</v>
      </c>
      <c r="AB59" s="13" t="e">
        <f t="shared" si="206"/>
        <v>#REF!</v>
      </c>
      <c r="AC59" s="13" t="e">
        <f>VLOOKUP(B59,ĐT!#REF!,20,0)</f>
        <v>#REF!</v>
      </c>
      <c r="AD59" s="13" t="e">
        <f>VLOOKUP(B59,ĐT!#REF!,21,0)</f>
        <v>#REF!</v>
      </c>
      <c r="AE59" s="13" t="e">
        <f>VLOOKUP(B59,ĐT!#REF!,22,0)</f>
        <v>#REF!</v>
      </c>
      <c r="AF59" s="13"/>
      <c r="AG59" s="754" t="e">
        <f>VLOOKUP(B59,ĐT!#REF!,23,0)</f>
        <v>#REF!</v>
      </c>
      <c r="AH59" s="754" t="e">
        <f>VLOOKUP(B59,ĐT!#REF!,24,0)</f>
        <v>#REF!</v>
      </c>
      <c r="AI59" s="754" t="e">
        <f>VLOOKUP(B59,ĐT!#REF!,25,0)</f>
        <v>#REF!</v>
      </c>
      <c r="AJ59" s="13" t="e">
        <f>VLOOKUP(B59,ĐT!#REF!,26,0)</f>
        <v>#REF!</v>
      </c>
      <c r="AK59" s="13" t="e">
        <f>VLOOKUP(B59,ĐT!#REF!,27,0)</f>
        <v>#REF!</v>
      </c>
      <c r="AL59" s="13" t="e">
        <f>VLOOKUP(B59,ĐT!#REF!,28,0)</f>
        <v>#REF!</v>
      </c>
      <c r="AM59" s="13" t="e">
        <f>VLOOKUP(B59,ĐT!#REF!,29,0)</f>
        <v>#REF!</v>
      </c>
      <c r="AN59" s="13" t="e">
        <f>VLOOKUP(B59,ĐT!#REF!,30,0)</f>
        <v>#REF!</v>
      </c>
      <c r="AO59" s="13" t="e">
        <f>VLOOKUP(B59,ĐT!#REF!,31,0)</f>
        <v>#REF!</v>
      </c>
      <c r="AP59" s="13" t="e">
        <f>VLOOKUP(B59,ĐT!#REF!,32,0)</f>
        <v>#REF!</v>
      </c>
      <c r="AQ59" s="13"/>
      <c r="AR59" s="754" t="e">
        <f>VLOOKUP(B59,ĐT!#REF!,33,0)</f>
        <v>#REF!</v>
      </c>
      <c r="AS59" s="754" t="e">
        <f>VLOOKUP(B59,ĐT!#REF!,34,0)</f>
        <v>#REF!</v>
      </c>
      <c r="AT59" s="754" t="e">
        <f>VLOOKUP(B59,ĐT!#REF!,35,0)</f>
        <v>#REF!</v>
      </c>
      <c r="AU59" s="754" t="e">
        <f>VLOOKUP(B59,ĐT!#REF!,36,0)</f>
        <v>#REF!</v>
      </c>
      <c r="AV59" s="754" t="e">
        <f>VLOOKUP(B59,ĐT!#REF!,37,0)</f>
        <v>#REF!</v>
      </c>
      <c r="AW59" s="754" t="e">
        <f>VLOOKUP(B59,ĐT!#REF!,38,0)</f>
        <v>#REF!</v>
      </c>
      <c r="AX59" s="754" t="e">
        <f>VLOOKUP(B59,ĐT!#REF!,39,0)</f>
        <v>#REF!</v>
      </c>
      <c r="AY59" s="522">
        <v>0</v>
      </c>
      <c r="AZ59" s="522">
        <f>VLOOKUP(B59,'DM chua PD'!$B$158:$N$166,6,0)</f>
        <v>0</v>
      </c>
      <c r="BA59" s="522">
        <f>VLOOKUP(B59,'DM chua PD'!$B$158:$N$166,7,0)</f>
        <v>0</v>
      </c>
      <c r="BB59" s="522">
        <f>VLOOKUP(B59,'DM chua PD'!$B$158:$N$166,8,0)</f>
        <v>0</v>
      </c>
      <c r="BC59" s="522">
        <f>VLOOKUP(B59,'DM chua PD'!$B$158:$N$166,9,0)</f>
        <v>0</v>
      </c>
      <c r="BD59" s="522">
        <f>VLOOKUP(B59,'DM chua PD'!$B$158:$N$166,12,0)</f>
        <v>0</v>
      </c>
      <c r="BE59" s="515"/>
      <c r="BF59" s="542" t="s">
        <v>894</v>
      </c>
      <c r="BG59" s="545" t="s">
        <v>901</v>
      </c>
    </row>
    <row r="60" spans="1:59" s="510" customFormat="1" ht="18" customHeight="1">
      <c r="A60" s="516"/>
      <c r="B60" s="521" t="s">
        <v>258</v>
      </c>
      <c r="C60" s="519">
        <v>2</v>
      </c>
      <c r="D60" s="519">
        <v>25400</v>
      </c>
      <c r="E60" s="519">
        <v>19428</v>
      </c>
      <c r="F60" s="664"/>
      <c r="G60" s="519"/>
      <c r="H60" s="519"/>
      <c r="I60" s="518">
        <f t="shared" si="194"/>
        <v>19428</v>
      </c>
      <c r="J60" s="519">
        <f t="shared" si="202"/>
        <v>19428</v>
      </c>
      <c r="K60" s="519">
        <v>19428</v>
      </c>
      <c r="L60" s="519"/>
      <c r="M60" s="78">
        <f t="shared" si="203"/>
        <v>0</v>
      </c>
      <c r="N60" s="518"/>
      <c r="O60" s="519"/>
      <c r="P60" s="519"/>
      <c r="Q60" s="519"/>
      <c r="R60" s="519">
        <v>2</v>
      </c>
      <c r="S60" s="519" t="e">
        <f>VLOOKUP(B60,ĐT!#REF!,6,0)</f>
        <v>#REF!</v>
      </c>
      <c r="T60" s="519" t="e">
        <f>VLOOKUP(B60,ĐT!#REF!,7,0)</f>
        <v>#REF!</v>
      </c>
      <c r="U60" s="519" t="e">
        <f>VLOOKUP(B60,ĐT!#REF!,8,0)</f>
        <v>#REF!</v>
      </c>
      <c r="V60" s="519" t="e">
        <f>VLOOKUP(B60,ĐT!#REF!,9,0)</f>
        <v>#REF!</v>
      </c>
      <c r="W60" s="519" t="e">
        <f>VLOOKUP(B60,ĐT!#REF!,10,0)</f>
        <v>#REF!</v>
      </c>
      <c r="X60" s="13" t="e">
        <f t="shared" si="204"/>
        <v>#REF!</v>
      </c>
      <c r="Y60" s="13" t="e">
        <f t="shared" si="204"/>
        <v>#REF!</v>
      </c>
      <c r="Z60" s="13" t="e">
        <f t="shared" si="205"/>
        <v>#REF!</v>
      </c>
      <c r="AA60" s="13" t="e">
        <f t="shared" si="205"/>
        <v>#REF!</v>
      </c>
      <c r="AB60" s="13" t="e">
        <f t="shared" si="206"/>
        <v>#REF!</v>
      </c>
      <c r="AC60" s="13" t="e">
        <f>VLOOKUP(B60,ĐT!#REF!,20,0)</f>
        <v>#REF!</v>
      </c>
      <c r="AD60" s="13" t="e">
        <f>VLOOKUP(B60,ĐT!#REF!,21,0)</f>
        <v>#REF!</v>
      </c>
      <c r="AE60" s="13" t="e">
        <f>VLOOKUP(B60,ĐT!#REF!,22,0)</f>
        <v>#REF!</v>
      </c>
      <c r="AF60" s="13"/>
      <c r="AG60" s="754" t="e">
        <f>VLOOKUP(B60,ĐT!#REF!,23,0)</f>
        <v>#REF!</v>
      </c>
      <c r="AH60" s="754" t="e">
        <f>VLOOKUP(B60,ĐT!#REF!,24,0)</f>
        <v>#REF!</v>
      </c>
      <c r="AI60" s="754" t="e">
        <f>VLOOKUP(B60,ĐT!#REF!,25,0)</f>
        <v>#REF!</v>
      </c>
      <c r="AJ60" s="13" t="e">
        <f>VLOOKUP(B60,ĐT!#REF!,26,0)</f>
        <v>#REF!</v>
      </c>
      <c r="AK60" s="13" t="e">
        <f>VLOOKUP(B60,ĐT!#REF!,27,0)</f>
        <v>#REF!</v>
      </c>
      <c r="AL60" s="13" t="e">
        <f>VLOOKUP(B60,ĐT!#REF!,28,0)</f>
        <v>#REF!</v>
      </c>
      <c r="AM60" s="13" t="e">
        <f>VLOOKUP(B60,ĐT!#REF!,29,0)</f>
        <v>#REF!</v>
      </c>
      <c r="AN60" s="13" t="e">
        <f>VLOOKUP(B60,ĐT!#REF!,30,0)</f>
        <v>#REF!</v>
      </c>
      <c r="AO60" s="13" t="e">
        <f>VLOOKUP(B60,ĐT!#REF!,31,0)</f>
        <v>#REF!</v>
      </c>
      <c r="AP60" s="13" t="e">
        <f>VLOOKUP(B60,ĐT!#REF!,32,0)</f>
        <v>#REF!</v>
      </c>
      <c r="AQ60" s="13"/>
      <c r="AR60" s="754" t="e">
        <f>VLOOKUP(B60,ĐT!#REF!,33,0)</f>
        <v>#REF!</v>
      </c>
      <c r="AS60" s="754" t="e">
        <f>VLOOKUP(B60,ĐT!#REF!,34,0)</f>
        <v>#REF!</v>
      </c>
      <c r="AT60" s="754" t="e">
        <f>VLOOKUP(B60,ĐT!#REF!,35,0)</f>
        <v>#REF!</v>
      </c>
      <c r="AU60" s="754" t="e">
        <f>VLOOKUP(B60,ĐT!#REF!,36,0)</f>
        <v>#REF!</v>
      </c>
      <c r="AV60" s="754" t="e">
        <f>VLOOKUP(B60,ĐT!#REF!,37,0)</f>
        <v>#REF!</v>
      </c>
      <c r="AW60" s="754" t="e">
        <f>VLOOKUP(B60,ĐT!#REF!,38,0)</f>
        <v>#REF!</v>
      </c>
      <c r="AX60" s="754" t="e">
        <f>VLOOKUP(B60,ĐT!#REF!,39,0)</f>
        <v>#REF!</v>
      </c>
      <c r="AY60" s="522">
        <v>0</v>
      </c>
      <c r="AZ60" s="522">
        <f>VLOOKUP(B60,'DM chua PD'!$B$158:$N$166,6,0)</f>
        <v>0</v>
      </c>
      <c r="BA60" s="522">
        <f>VLOOKUP(B60,'DM chua PD'!$B$158:$N$166,7,0)</f>
        <v>0</v>
      </c>
      <c r="BB60" s="522">
        <f>VLOOKUP(B60,'DM chua PD'!$B$158:$N$166,8,0)</f>
        <v>0</v>
      </c>
      <c r="BC60" s="522">
        <f>VLOOKUP(B60,'DM chua PD'!$B$158:$N$166,9,0)</f>
        <v>0</v>
      </c>
      <c r="BD60" s="522">
        <f>VLOOKUP(B60,'DM chua PD'!$B$158:$N$166,12,0)</f>
        <v>0</v>
      </c>
      <c r="BE60" s="515"/>
      <c r="BF60" s="542" t="s">
        <v>894</v>
      </c>
      <c r="BG60" s="545" t="s">
        <v>902</v>
      </c>
    </row>
    <row r="61" spans="1:59" s="510" customFormat="1" ht="30" customHeight="1">
      <c r="A61" s="511" t="s">
        <v>44</v>
      </c>
      <c r="B61" s="512" t="s">
        <v>45</v>
      </c>
      <c r="C61" s="513">
        <f>SUBTOTAL(9,C62:C69)</f>
        <v>6</v>
      </c>
      <c r="D61" s="513">
        <f t="shared" ref="D61:BD61" si="207">SUBTOTAL(9,D62:D69)</f>
        <v>28733</v>
      </c>
      <c r="E61" s="513">
        <f t="shared" si="207"/>
        <v>28733</v>
      </c>
      <c r="F61" s="116">
        <f t="shared" si="207"/>
        <v>0</v>
      </c>
      <c r="G61" s="116">
        <f t="shared" si="207"/>
        <v>0</v>
      </c>
      <c r="H61" s="513">
        <f t="shared" si="207"/>
        <v>0</v>
      </c>
      <c r="I61" s="513">
        <f t="shared" si="207"/>
        <v>34340</v>
      </c>
      <c r="J61" s="513">
        <f t="shared" si="207"/>
        <v>34340</v>
      </c>
      <c r="K61" s="513">
        <f t="shared" si="207"/>
        <v>28733</v>
      </c>
      <c r="L61" s="513">
        <f t="shared" si="207"/>
        <v>5607</v>
      </c>
      <c r="M61" s="513">
        <f t="shared" si="207"/>
        <v>0</v>
      </c>
      <c r="N61" s="513">
        <f t="shared" si="207"/>
        <v>0</v>
      </c>
      <c r="O61" s="513">
        <f t="shared" si="207"/>
        <v>0</v>
      </c>
      <c r="P61" s="513">
        <f t="shared" si="207"/>
        <v>0</v>
      </c>
      <c r="Q61" s="513">
        <f t="shared" si="207"/>
        <v>0</v>
      </c>
      <c r="R61" s="513">
        <f t="shared" si="207"/>
        <v>6</v>
      </c>
      <c r="S61" s="513" t="e">
        <f t="shared" si="207"/>
        <v>#REF!</v>
      </c>
      <c r="T61" s="513" t="e">
        <f t="shared" si="207"/>
        <v>#REF!</v>
      </c>
      <c r="U61" s="513" t="e">
        <f t="shared" si="207"/>
        <v>#REF!</v>
      </c>
      <c r="V61" s="513" t="e">
        <f t="shared" si="207"/>
        <v>#REF!</v>
      </c>
      <c r="W61" s="513" t="e">
        <f t="shared" si="207"/>
        <v>#REF!</v>
      </c>
      <c r="X61" s="513" t="e">
        <f t="shared" si="207"/>
        <v>#REF!</v>
      </c>
      <c r="Y61" s="513" t="e">
        <f t="shared" si="207"/>
        <v>#REF!</v>
      </c>
      <c r="Z61" s="513" t="e">
        <f t="shared" si="207"/>
        <v>#REF!</v>
      </c>
      <c r="AA61" s="513" t="e">
        <f t="shared" si="207"/>
        <v>#REF!</v>
      </c>
      <c r="AB61" s="513" t="e">
        <f t="shared" si="207"/>
        <v>#REF!</v>
      </c>
      <c r="AC61" s="513" t="e">
        <f t="shared" si="207"/>
        <v>#REF!</v>
      </c>
      <c r="AD61" s="513" t="e">
        <f t="shared" si="207"/>
        <v>#REF!</v>
      </c>
      <c r="AE61" s="513"/>
      <c r="AF61" s="513" t="e">
        <f t="shared" si="207"/>
        <v>#REF!</v>
      </c>
      <c r="AG61" s="755" t="e">
        <f t="shared" si="207"/>
        <v>#REF!</v>
      </c>
      <c r="AH61" s="755" t="e">
        <f t="shared" si="207"/>
        <v>#REF!</v>
      </c>
      <c r="AI61" s="755" t="e">
        <f t="shared" si="207"/>
        <v>#REF!</v>
      </c>
      <c r="AJ61" s="513" t="e">
        <f t="shared" si="207"/>
        <v>#REF!</v>
      </c>
      <c r="AK61" s="513" t="e">
        <f t="shared" si="207"/>
        <v>#REF!</v>
      </c>
      <c r="AL61" s="513" t="e">
        <f t="shared" si="207"/>
        <v>#REF!</v>
      </c>
      <c r="AM61" s="513" t="e">
        <f t="shared" si="207"/>
        <v>#REF!</v>
      </c>
      <c r="AN61" s="513" t="e">
        <f t="shared" si="207"/>
        <v>#REF!</v>
      </c>
      <c r="AO61" s="513" t="e">
        <f t="shared" si="207"/>
        <v>#REF!</v>
      </c>
      <c r="AP61" s="513" t="e">
        <f t="shared" si="207"/>
        <v>#REF!</v>
      </c>
      <c r="AQ61" s="513" t="e">
        <f t="shared" si="207"/>
        <v>#REF!</v>
      </c>
      <c r="AR61" s="755" t="e">
        <f t="shared" si="207"/>
        <v>#REF!</v>
      </c>
      <c r="AS61" s="755" t="e">
        <f t="shared" si="207"/>
        <v>#REF!</v>
      </c>
      <c r="AT61" s="755" t="e">
        <f t="shared" si="207"/>
        <v>#REF!</v>
      </c>
      <c r="AU61" s="755" t="e">
        <f t="shared" si="207"/>
        <v>#REF!</v>
      </c>
      <c r="AV61" s="755" t="e">
        <f t="shared" si="207"/>
        <v>#REF!</v>
      </c>
      <c r="AW61" s="755" t="e">
        <f t="shared" si="207"/>
        <v>#REF!</v>
      </c>
      <c r="AX61" s="755" t="e">
        <f t="shared" si="207"/>
        <v>#REF!</v>
      </c>
      <c r="AY61" s="513">
        <f t="shared" si="207"/>
        <v>0</v>
      </c>
      <c r="AZ61" s="513">
        <f t="shared" si="207"/>
        <v>31096</v>
      </c>
      <c r="BA61" s="513">
        <f t="shared" si="207"/>
        <v>25022</v>
      </c>
      <c r="BB61" s="513">
        <f t="shared" si="207"/>
        <v>0</v>
      </c>
      <c r="BC61" s="513">
        <f t="shared" si="207"/>
        <v>6074</v>
      </c>
      <c r="BD61" s="513">
        <f t="shared" si="207"/>
        <v>25022</v>
      </c>
      <c r="BE61" s="526"/>
      <c r="BF61" s="542" t="s">
        <v>894</v>
      </c>
      <c r="BG61" s="544" t="s">
        <v>895</v>
      </c>
    </row>
    <row r="62" spans="1:59" s="510" customFormat="1" ht="18" customHeight="1">
      <c r="A62" s="516"/>
      <c r="B62" s="521" t="s">
        <v>38</v>
      </c>
      <c r="C62" s="519"/>
      <c r="D62" s="519"/>
      <c r="E62" s="519"/>
      <c r="F62" s="664"/>
      <c r="G62" s="519"/>
      <c r="H62" s="519"/>
      <c r="I62" s="518">
        <f t="shared" si="194"/>
        <v>0</v>
      </c>
      <c r="J62" s="519">
        <f t="shared" ref="J62:J69" si="208">SUM(K62:L62)</f>
        <v>0</v>
      </c>
      <c r="K62" s="519">
        <v>0</v>
      </c>
      <c r="L62" s="519"/>
      <c r="M62" s="78">
        <f t="shared" ref="M62:M69" si="209">SUM(N62:O62)</f>
        <v>0</v>
      </c>
      <c r="N62" s="518"/>
      <c r="O62" s="519"/>
      <c r="P62" s="519"/>
      <c r="Q62" s="519"/>
      <c r="R62" s="519">
        <v>0</v>
      </c>
      <c r="S62" s="519" t="e">
        <f>VLOOKUP(B62,ĐT!#REF!,6,0)</f>
        <v>#REF!</v>
      </c>
      <c r="T62" s="519" t="e">
        <f>VLOOKUP(B62,ĐT!#REF!,7,0)</f>
        <v>#REF!</v>
      </c>
      <c r="U62" s="519" t="e">
        <f>VLOOKUP(B62,ĐT!#REF!,8,0)</f>
        <v>#REF!</v>
      </c>
      <c r="V62" s="519" t="e">
        <f>VLOOKUP(B62,ĐT!#REF!,9,0)</f>
        <v>#REF!</v>
      </c>
      <c r="W62" s="519" t="e">
        <f>VLOOKUP(B62,ĐT!#REF!,10,0)</f>
        <v>#REF!</v>
      </c>
      <c r="X62" s="13" t="e">
        <f t="shared" ref="X62:Y69" si="210">+AB62+AM62</f>
        <v>#REF!</v>
      </c>
      <c r="Y62" s="13" t="e">
        <f t="shared" si="210"/>
        <v>#REF!</v>
      </c>
      <c r="Z62" s="13" t="e">
        <f t="shared" ref="Z62:AA69" si="211">+AD62+AO62</f>
        <v>#REF!</v>
      </c>
      <c r="AA62" s="13" t="e">
        <f t="shared" si="211"/>
        <v>#REF!</v>
      </c>
      <c r="AB62" s="13" t="e">
        <f>VLOOKUP(B62,ĐT!#REF!,19,0)</f>
        <v>#REF!</v>
      </c>
      <c r="AC62" s="13" t="e">
        <f>VLOOKUP(B62,ĐT!#REF!,20,0)</f>
        <v>#REF!</v>
      </c>
      <c r="AD62" s="13" t="e">
        <f>VLOOKUP(B62,ĐT!#REF!,21,0)</f>
        <v>#REF!</v>
      </c>
      <c r="AE62" s="13" t="e">
        <f>VLOOKUP(B62,ĐT!#REF!,22,0)</f>
        <v>#REF!</v>
      </c>
      <c r="AF62" s="13"/>
      <c r="AG62" s="754" t="e">
        <f>VLOOKUP(B62,ĐT!#REF!,23,0)</f>
        <v>#REF!</v>
      </c>
      <c r="AH62" s="754" t="e">
        <f>VLOOKUP(B62,ĐT!#REF!,24,0)</f>
        <v>#REF!</v>
      </c>
      <c r="AI62" s="754" t="e">
        <f>VLOOKUP(B62,ĐT!#REF!,25,0)</f>
        <v>#REF!</v>
      </c>
      <c r="AJ62" s="13" t="e">
        <f>VLOOKUP(B62,ĐT!#REF!,26,0)</f>
        <v>#REF!</v>
      </c>
      <c r="AK62" s="13" t="e">
        <f>VLOOKUP(B62,ĐT!#REF!,27,0)</f>
        <v>#REF!</v>
      </c>
      <c r="AL62" s="13" t="e">
        <f>VLOOKUP(B62,ĐT!#REF!,28,0)</f>
        <v>#REF!</v>
      </c>
      <c r="AM62" s="13" t="e">
        <f>VLOOKUP(B62,ĐT!#REF!,29,0)</f>
        <v>#REF!</v>
      </c>
      <c r="AN62" s="13" t="e">
        <f>VLOOKUP(B62,ĐT!#REF!,30,0)</f>
        <v>#REF!</v>
      </c>
      <c r="AO62" s="13" t="e">
        <f>VLOOKUP(B62,ĐT!#REF!,31,0)</f>
        <v>#REF!</v>
      </c>
      <c r="AP62" s="13" t="e">
        <f>VLOOKUP(B62,ĐT!#REF!,32,0)</f>
        <v>#REF!</v>
      </c>
      <c r="AQ62" s="13"/>
      <c r="AR62" s="754" t="e">
        <f>VLOOKUP(B62,ĐT!#REF!,33,0)</f>
        <v>#REF!</v>
      </c>
      <c r="AS62" s="754" t="e">
        <f>VLOOKUP(B62,ĐT!#REF!,34,0)</f>
        <v>#REF!</v>
      </c>
      <c r="AT62" s="754" t="e">
        <f>VLOOKUP(B62,ĐT!#REF!,35,0)</f>
        <v>#REF!</v>
      </c>
      <c r="AU62" s="754" t="e">
        <f>VLOOKUP(B62,ĐT!#REF!,36,0)</f>
        <v>#REF!</v>
      </c>
      <c r="AV62" s="754" t="e">
        <f>VLOOKUP(B62,ĐT!#REF!,37,0)</f>
        <v>#REF!</v>
      </c>
      <c r="AW62" s="754" t="e">
        <f>VLOOKUP(B62,ĐT!#REF!,38,0)</f>
        <v>#REF!</v>
      </c>
      <c r="AX62" s="754" t="e">
        <f>VLOOKUP(B62,ĐT!#REF!,39,0)</f>
        <v>#REF!</v>
      </c>
      <c r="AY62" s="522"/>
      <c r="AZ62" s="522">
        <f>VLOOKUP(B62,'DM chua PD'!$B$167:$N$177,6,0)</f>
        <v>0</v>
      </c>
      <c r="BA62" s="522">
        <f>VLOOKUP(B62,'DM chua PD'!$B$167:$N$177,7,0)</f>
        <v>0</v>
      </c>
      <c r="BB62" s="522">
        <f>VLOOKUP(B62,'DM chua PD'!$B$167:$N$177,8,0)</f>
        <v>0</v>
      </c>
      <c r="BC62" s="522">
        <f>VLOOKUP(B62,'DM chua PD'!$B$167:$N$177,9,0)</f>
        <v>0</v>
      </c>
      <c r="BD62" s="522">
        <f>VLOOKUP(B62,'DM chua PD'!$B$167:$N$177,12,0)</f>
        <v>0</v>
      </c>
      <c r="BE62" s="515"/>
      <c r="BF62" s="542" t="s">
        <v>894</v>
      </c>
      <c r="BG62" s="545" t="s">
        <v>1237</v>
      </c>
    </row>
    <row r="63" spans="1:59" s="510" customFormat="1" ht="18" customHeight="1">
      <c r="A63" s="516"/>
      <c r="B63" s="521" t="s">
        <v>68</v>
      </c>
      <c r="C63" s="519"/>
      <c r="D63" s="519"/>
      <c r="E63" s="519"/>
      <c r="F63" s="664"/>
      <c r="G63" s="519"/>
      <c r="H63" s="519"/>
      <c r="I63" s="518">
        <f t="shared" si="194"/>
        <v>0</v>
      </c>
      <c r="J63" s="519">
        <f t="shared" si="208"/>
        <v>0</v>
      </c>
      <c r="K63" s="519">
        <v>0</v>
      </c>
      <c r="L63" s="519"/>
      <c r="M63" s="78">
        <f t="shared" si="209"/>
        <v>0</v>
      </c>
      <c r="N63" s="518"/>
      <c r="O63" s="519"/>
      <c r="P63" s="519"/>
      <c r="Q63" s="519"/>
      <c r="R63" s="519">
        <v>0</v>
      </c>
      <c r="S63" s="519" t="e">
        <f>VLOOKUP(B63,ĐT!#REF!,6,0)</f>
        <v>#REF!</v>
      </c>
      <c r="T63" s="519" t="e">
        <f>VLOOKUP(B63,ĐT!#REF!,7,0)</f>
        <v>#REF!</v>
      </c>
      <c r="U63" s="519" t="e">
        <f>VLOOKUP(B63,ĐT!#REF!,8,0)</f>
        <v>#REF!</v>
      </c>
      <c r="V63" s="519" t="e">
        <f>VLOOKUP(B63,ĐT!#REF!,9,0)</f>
        <v>#REF!</v>
      </c>
      <c r="W63" s="519" t="e">
        <f>VLOOKUP(B63,ĐT!#REF!,10,0)</f>
        <v>#REF!</v>
      </c>
      <c r="X63" s="13" t="e">
        <f t="shared" si="210"/>
        <v>#REF!</v>
      </c>
      <c r="Y63" s="13" t="e">
        <f t="shared" si="210"/>
        <v>#REF!</v>
      </c>
      <c r="Z63" s="13" t="e">
        <f t="shared" si="211"/>
        <v>#REF!</v>
      </c>
      <c r="AA63" s="13" t="e">
        <f t="shared" si="211"/>
        <v>#REF!</v>
      </c>
      <c r="AB63" s="13" t="e">
        <f>VLOOKUP(B63,ĐT!#REF!,19,0)</f>
        <v>#REF!</v>
      </c>
      <c r="AC63" s="13" t="e">
        <f>VLOOKUP(B63,ĐT!#REF!,20,0)</f>
        <v>#REF!</v>
      </c>
      <c r="AD63" s="13" t="e">
        <f>VLOOKUP(B63,ĐT!#REF!,21,0)</f>
        <v>#REF!</v>
      </c>
      <c r="AE63" s="13" t="e">
        <f>VLOOKUP(B63,ĐT!#REF!,22,0)</f>
        <v>#REF!</v>
      </c>
      <c r="AF63" s="13"/>
      <c r="AG63" s="754" t="e">
        <f>VLOOKUP(B63,ĐT!#REF!,23,0)</f>
        <v>#REF!</v>
      </c>
      <c r="AH63" s="754" t="e">
        <f>VLOOKUP(B63,ĐT!#REF!,24,0)</f>
        <v>#REF!</v>
      </c>
      <c r="AI63" s="754" t="e">
        <f>VLOOKUP(B63,ĐT!#REF!,25,0)</f>
        <v>#REF!</v>
      </c>
      <c r="AJ63" s="13" t="e">
        <f>VLOOKUP(B63,ĐT!#REF!,26,0)</f>
        <v>#REF!</v>
      </c>
      <c r="AK63" s="13" t="e">
        <f>VLOOKUP(B63,ĐT!#REF!,27,0)</f>
        <v>#REF!</v>
      </c>
      <c r="AL63" s="13" t="e">
        <f>VLOOKUP(B63,ĐT!#REF!,28,0)</f>
        <v>#REF!</v>
      </c>
      <c r="AM63" s="13" t="e">
        <f>VLOOKUP(B63,ĐT!#REF!,29,0)</f>
        <v>#REF!</v>
      </c>
      <c r="AN63" s="13" t="e">
        <f>VLOOKUP(B63,ĐT!#REF!,30,0)</f>
        <v>#REF!</v>
      </c>
      <c r="AO63" s="13" t="e">
        <f>VLOOKUP(B63,ĐT!#REF!,31,0)</f>
        <v>#REF!</v>
      </c>
      <c r="AP63" s="13" t="e">
        <f>VLOOKUP(B63,ĐT!#REF!,32,0)</f>
        <v>#REF!</v>
      </c>
      <c r="AQ63" s="13"/>
      <c r="AR63" s="754" t="e">
        <f>VLOOKUP(B63,ĐT!#REF!,33,0)</f>
        <v>#REF!</v>
      </c>
      <c r="AS63" s="754" t="e">
        <f>VLOOKUP(B63,ĐT!#REF!,34,0)</f>
        <v>#REF!</v>
      </c>
      <c r="AT63" s="754" t="e">
        <f>VLOOKUP(B63,ĐT!#REF!,35,0)</f>
        <v>#REF!</v>
      </c>
      <c r="AU63" s="754" t="e">
        <f>VLOOKUP(B63,ĐT!#REF!,36,0)</f>
        <v>#REF!</v>
      </c>
      <c r="AV63" s="754" t="e">
        <f>VLOOKUP(B63,ĐT!#REF!,37,0)</f>
        <v>#REF!</v>
      </c>
      <c r="AW63" s="754" t="e">
        <f>VLOOKUP(B63,ĐT!#REF!,38,0)</f>
        <v>#REF!</v>
      </c>
      <c r="AX63" s="754" t="e">
        <f>VLOOKUP(B63,ĐT!#REF!,39,0)</f>
        <v>#REF!</v>
      </c>
      <c r="AY63" s="522"/>
      <c r="AZ63" s="522">
        <f>VLOOKUP(B63,'DM chua PD'!$B$167:$N$177,6,0)</f>
        <v>0</v>
      </c>
      <c r="BA63" s="522">
        <f>VLOOKUP(B63,'DM chua PD'!$B$167:$N$177,7,0)</f>
        <v>0</v>
      </c>
      <c r="BB63" s="522">
        <f>VLOOKUP(B63,'DM chua PD'!$B$167:$N$177,8,0)</f>
        <v>0</v>
      </c>
      <c r="BC63" s="522">
        <f>VLOOKUP(B63,'DM chua PD'!$B$167:$N$177,9,0)</f>
        <v>0</v>
      </c>
      <c r="BD63" s="522">
        <f>VLOOKUP(B63,'DM chua PD'!$B$167:$N$177,12,0)</f>
        <v>0</v>
      </c>
      <c r="BE63" s="515"/>
      <c r="BF63" s="542" t="s">
        <v>894</v>
      </c>
      <c r="BG63" s="545" t="s">
        <v>896</v>
      </c>
    </row>
    <row r="64" spans="1:59" s="510" customFormat="1" ht="18" customHeight="1">
      <c r="A64" s="516"/>
      <c r="B64" s="521" t="s">
        <v>77</v>
      </c>
      <c r="C64" s="519">
        <v>1</v>
      </c>
      <c r="D64" s="519">
        <v>1852</v>
      </c>
      <c r="E64" s="519">
        <v>1852</v>
      </c>
      <c r="F64" s="664"/>
      <c r="G64" s="519"/>
      <c r="H64" s="519"/>
      <c r="I64" s="518">
        <f t="shared" si="194"/>
        <v>1852</v>
      </c>
      <c r="J64" s="519">
        <f t="shared" si="208"/>
        <v>1852</v>
      </c>
      <c r="K64" s="519">
        <v>1852</v>
      </c>
      <c r="L64" s="519"/>
      <c r="M64" s="78">
        <f t="shared" si="209"/>
        <v>0</v>
      </c>
      <c r="N64" s="518"/>
      <c r="O64" s="519"/>
      <c r="P64" s="519"/>
      <c r="Q64" s="519"/>
      <c r="R64" s="519">
        <v>1</v>
      </c>
      <c r="S64" s="519" t="e">
        <f>VLOOKUP(B64,ĐT!#REF!,6,0)</f>
        <v>#REF!</v>
      </c>
      <c r="T64" s="519" t="e">
        <f>VLOOKUP(B64,ĐT!#REF!,7,0)</f>
        <v>#REF!</v>
      </c>
      <c r="U64" s="519" t="e">
        <f>VLOOKUP(B64,ĐT!#REF!,8,0)</f>
        <v>#REF!</v>
      </c>
      <c r="V64" s="519" t="e">
        <f>VLOOKUP(B64,ĐT!#REF!,9,0)</f>
        <v>#REF!</v>
      </c>
      <c r="W64" s="519" t="e">
        <f>VLOOKUP(B64,ĐT!#REF!,10,0)</f>
        <v>#REF!</v>
      </c>
      <c r="X64" s="13" t="e">
        <f t="shared" si="210"/>
        <v>#REF!</v>
      </c>
      <c r="Y64" s="13" t="e">
        <f t="shared" si="210"/>
        <v>#REF!</v>
      </c>
      <c r="Z64" s="13" t="e">
        <f t="shared" si="211"/>
        <v>#REF!</v>
      </c>
      <c r="AA64" s="13" t="e">
        <f t="shared" si="211"/>
        <v>#REF!</v>
      </c>
      <c r="AB64" s="13" t="e">
        <f>VLOOKUP(B64,ĐT!#REF!,19,0)</f>
        <v>#REF!</v>
      </c>
      <c r="AC64" s="13" t="e">
        <f>VLOOKUP(B64,ĐT!#REF!,20,0)</f>
        <v>#REF!</v>
      </c>
      <c r="AD64" s="13" t="e">
        <f>VLOOKUP(B64,ĐT!#REF!,21,0)</f>
        <v>#REF!</v>
      </c>
      <c r="AE64" s="13" t="e">
        <f>VLOOKUP(B64,ĐT!#REF!,22,0)</f>
        <v>#REF!</v>
      </c>
      <c r="AF64" s="13"/>
      <c r="AG64" s="754" t="e">
        <f>VLOOKUP(B64,ĐT!#REF!,23,0)</f>
        <v>#REF!</v>
      </c>
      <c r="AH64" s="754" t="e">
        <f>VLOOKUP(B64,ĐT!#REF!,24,0)</f>
        <v>#REF!</v>
      </c>
      <c r="AI64" s="754" t="e">
        <f>VLOOKUP(B64,ĐT!#REF!,25,0)</f>
        <v>#REF!</v>
      </c>
      <c r="AJ64" s="13" t="e">
        <f>VLOOKUP(B64,ĐT!#REF!,26,0)</f>
        <v>#REF!</v>
      </c>
      <c r="AK64" s="13" t="e">
        <f>VLOOKUP(B64,ĐT!#REF!,27,0)</f>
        <v>#REF!</v>
      </c>
      <c r="AL64" s="13" t="e">
        <f>VLOOKUP(B64,ĐT!#REF!,28,0)</f>
        <v>#REF!</v>
      </c>
      <c r="AM64" s="13" t="e">
        <f>VLOOKUP(B64,ĐT!#REF!,29,0)</f>
        <v>#REF!</v>
      </c>
      <c r="AN64" s="13" t="e">
        <f>VLOOKUP(B64,ĐT!#REF!,30,0)</f>
        <v>#REF!</v>
      </c>
      <c r="AO64" s="13" t="e">
        <f>VLOOKUP(B64,ĐT!#REF!,31,0)</f>
        <v>#REF!</v>
      </c>
      <c r="AP64" s="13" t="e">
        <f>VLOOKUP(B64,ĐT!#REF!,32,0)</f>
        <v>#REF!</v>
      </c>
      <c r="AQ64" s="13"/>
      <c r="AR64" s="754" t="e">
        <f>VLOOKUP(B64,ĐT!#REF!,33,0)</f>
        <v>#REF!</v>
      </c>
      <c r="AS64" s="754" t="e">
        <f>VLOOKUP(B64,ĐT!#REF!,34,0)</f>
        <v>#REF!</v>
      </c>
      <c r="AT64" s="754" t="e">
        <f>VLOOKUP(B64,ĐT!#REF!,35,0)</f>
        <v>#REF!</v>
      </c>
      <c r="AU64" s="754" t="e">
        <f>VLOOKUP(B64,ĐT!#REF!,36,0)</f>
        <v>#REF!</v>
      </c>
      <c r="AV64" s="754" t="e">
        <f>VLOOKUP(B64,ĐT!#REF!,37,0)</f>
        <v>#REF!</v>
      </c>
      <c r="AW64" s="754" t="e">
        <f>VLOOKUP(B64,ĐT!#REF!,38,0)</f>
        <v>#REF!</v>
      </c>
      <c r="AX64" s="754" t="e">
        <f>VLOOKUP(B64,ĐT!#REF!,39,0)</f>
        <v>#REF!</v>
      </c>
      <c r="AY64" s="522">
        <v>0</v>
      </c>
      <c r="AZ64" s="522">
        <f>VLOOKUP(B64,'DM chua PD'!$B$167:$N$177,6,0)</f>
        <v>0</v>
      </c>
      <c r="BA64" s="522">
        <f>VLOOKUP(B64,'DM chua PD'!$B$167:$N$177,7,0)</f>
        <v>0</v>
      </c>
      <c r="BB64" s="522">
        <f>VLOOKUP(B64,'DM chua PD'!$B$167:$N$177,8,0)</f>
        <v>0</v>
      </c>
      <c r="BC64" s="522">
        <f>VLOOKUP(B64,'DM chua PD'!$B$167:$N$177,9,0)</f>
        <v>0</v>
      </c>
      <c r="BD64" s="522">
        <f>VLOOKUP(B64,'DM chua PD'!$B$167:$N$177,12,0)</f>
        <v>0</v>
      </c>
      <c r="BE64" s="515"/>
      <c r="BF64" s="542" t="s">
        <v>894</v>
      </c>
      <c r="BG64" s="545" t="s">
        <v>897</v>
      </c>
    </row>
    <row r="65" spans="1:59" s="510" customFormat="1" ht="18" customHeight="1">
      <c r="A65" s="516"/>
      <c r="B65" s="521" t="s">
        <v>152</v>
      </c>
      <c r="C65" s="519">
        <v>1</v>
      </c>
      <c r="D65" s="519">
        <v>5496</v>
      </c>
      <c r="E65" s="519">
        <v>5496</v>
      </c>
      <c r="F65" s="664"/>
      <c r="G65" s="519"/>
      <c r="H65" s="519"/>
      <c r="I65" s="518">
        <f t="shared" si="194"/>
        <v>5496</v>
      </c>
      <c r="J65" s="519">
        <f t="shared" si="208"/>
        <v>5496</v>
      </c>
      <c r="K65" s="519">
        <v>5496</v>
      </c>
      <c r="L65" s="519"/>
      <c r="M65" s="78">
        <f t="shared" si="209"/>
        <v>0</v>
      </c>
      <c r="N65" s="518"/>
      <c r="O65" s="519"/>
      <c r="P65" s="519"/>
      <c r="Q65" s="519"/>
      <c r="R65" s="519">
        <v>1</v>
      </c>
      <c r="S65" s="519" t="e">
        <f>VLOOKUP(B65,ĐT!#REF!,6,0)</f>
        <v>#REF!</v>
      </c>
      <c r="T65" s="519" t="e">
        <f>VLOOKUP(B65,ĐT!#REF!,7,0)</f>
        <v>#REF!</v>
      </c>
      <c r="U65" s="519" t="e">
        <f>VLOOKUP(B65,ĐT!#REF!,8,0)</f>
        <v>#REF!</v>
      </c>
      <c r="V65" s="519" t="e">
        <f>VLOOKUP(B65,ĐT!#REF!,9,0)</f>
        <v>#REF!</v>
      </c>
      <c r="W65" s="519" t="e">
        <f>VLOOKUP(B65,ĐT!#REF!,10,0)</f>
        <v>#REF!</v>
      </c>
      <c r="X65" s="13" t="e">
        <f t="shared" si="210"/>
        <v>#REF!</v>
      </c>
      <c r="Y65" s="13" t="e">
        <f t="shared" si="210"/>
        <v>#REF!</v>
      </c>
      <c r="Z65" s="13" t="e">
        <f t="shared" si="211"/>
        <v>#REF!</v>
      </c>
      <c r="AA65" s="13" t="e">
        <f t="shared" si="211"/>
        <v>#REF!</v>
      </c>
      <c r="AB65" s="13" t="e">
        <f>VLOOKUP(B65,ĐT!#REF!,19,0)</f>
        <v>#REF!</v>
      </c>
      <c r="AC65" s="13" t="e">
        <f>VLOOKUP(B65,ĐT!#REF!,20,0)-AF65</f>
        <v>#REF!</v>
      </c>
      <c r="AD65" s="13" t="e">
        <f>VLOOKUP(B65,ĐT!#REF!,21,0)</f>
        <v>#REF!</v>
      </c>
      <c r="AE65" s="13" t="e">
        <f>VLOOKUP(B65,ĐT!#REF!,22,0)</f>
        <v>#REF!</v>
      </c>
      <c r="AF65" s="13" t="e">
        <f>+ĐT!#REF!</f>
        <v>#REF!</v>
      </c>
      <c r="AG65" s="754" t="e">
        <f>VLOOKUP(B65,ĐT!#REF!,23,0)</f>
        <v>#REF!</v>
      </c>
      <c r="AH65" s="754" t="e">
        <f>VLOOKUP(B65,ĐT!#REF!,24,0)</f>
        <v>#REF!</v>
      </c>
      <c r="AI65" s="754" t="e">
        <f>VLOOKUP(B65,ĐT!#REF!,25,0)</f>
        <v>#REF!</v>
      </c>
      <c r="AJ65" s="13" t="e">
        <f>VLOOKUP(B65,ĐT!#REF!,26,0)</f>
        <v>#REF!</v>
      </c>
      <c r="AK65" s="13" t="e">
        <f>VLOOKUP(B65,ĐT!#REF!,27,0)</f>
        <v>#REF!</v>
      </c>
      <c r="AL65" s="13" t="e">
        <f>VLOOKUP(B65,ĐT!#REF!,28,0)</f>
        <v>#REF!</v>
      </c>
      <c r="AM65" s="13" t="e">
        <f>VLOOKUP(B65,ĐT!#REF!,29,0)</f>
        <v>#REF!</v>
      </c>
      <c r="AN65" s="13" t="e">
        <f>VLOOKUP(B65,ĐT!#REF!,30,0)-AQ65</f>
        <v>#REF!</v>
      </c>
      <c r="AO65" s="13" t="e">
        <f>VLOOKUP(B65,ĐT!#REF!,31,0)</f>
        <v>#REF!</v>
      </c>
      <c r="AP65" s="13" t="e">
        <f>VLOOKUP(B65,ĐT!#REF!,32,0)</f>
        <v>#REF!</v>
      </c>
      <c r="AQ65" s="13" t="e">
        <f>+ĐT!#REF!</f>
        <v>#REF!</v>
      </c>
      <c r="AR65" s="754" t="e">
        <f>VLOOKUP(B65,ĐT!#REF!,33,0)</f>
        <v>#REF!</v>
      </c>
      <c r="AS65" s="754" t="e">
        <f>VLOOKUP(B65,ĐT!#REF!,34,0)</f>
        <v>#REF!</v>
      </c>
      <c r="AT65" s="754" t="e">
        <f>VLOOKUP(B65,ĐT!#REF!,35,0)</f>
        <v>#REF!</v>
      </c>
      <c r="AU65" s="754" t="e">
        <f>VLOOKUP(B65,ĐT!#REF!,36,0)</f>
        <v>#REF!</v>
      </c>
      <c r="AV65" s="754" t="e">
        <f>VLOOKUP(B65,ĐT!#REF!,37,0)</f>
        <v>#REF!</v>
      </c>
      <c r="AW65" s="754" t="e">
        <f>VLOOKUP(B65,ĐT!#REF!,38,0)</f>
        <v>#REF!</v>
      </c>
      <c r="AX65" s="754" t="e">
        <f>VLOOKUP(B65,ĐT!#REF!,39,0)</f>
        <v>#REF!</v>
      </c>
      <c r="AY65" s="522">
        <v>0</v>
      </c>
      <c r="AZ65" s="522">
        <f>VLOOKUP(B65,'DM chua PD'!$B$167:$N$177,6,0)</f>
        <v>5496</v>
      </c>
      <c r="BA65" s="522">
        <f>VLOOKUP(B65,'DM chua PD'!$B$167:$N$177,7,0)</f>
        <v>5496</v>
      </c>
      <c r="BB65" s="522">
        <f>VLOOKUP(B65,'DM chua PD'!$B$167:$N$177,8,0)</f>
        <v>0</v>
      </c>
      <c r="BC65" s="522">
        <f>VLOOKUP(B65,'DM chua PD'!$B$167:$N$177,9,0)</f>
        <v>0</v>
      </c>
      <c r="BD65" s="522">
        <f>VLOOKUP(B65,'DM chua PD'!$B$167:$N$177,12,0)</f>
        <v>5496</v>
      </c>
      <c r="BE65" s="515"/>
      <c r="BF65" s="542" t="s">
        <v>894</v>
      </c>
      <c r="BG65" s="545" t="s">
        <v>898</v>
      </c>
    </row>
    <row r="66" spans="1:59" s="510" customFormat="1" ht="18" customHeight="1">
      <c r="A66" s="516"/>
      <c r="B66" s="521" t="s">
        <v>204</v>
      </c>
      <c r="C66" s="519">
        <v>1</v>
      </c>
      <c r="D66" s="519">
        <v>5614</v>
      </c>
      <c r="E66" s="519">
        <v>5614</v>
      </c>
      <c r="F66" s="664"/>
      <c r="G66" s="519"/>
      <c r="H66" s="519"/>
      <c r="I66" s="518">
        <f t="shared" si="194"/>
        <v>5614</v>
      </c>
      <c r="J66" s="519">
        <f t="shared" si="208"/>
        <v>5614</v>
      </c>
      <c r="K66" s="519">
        <v>5614</v>
      </c>
      <c r="L66" s="519"/>
      <c r="M66" s="78">
        <f t="shared" si="209"/>
        <v>0</v>
      </c>
      <c r="N66" s="518"/>
      <c r="O66" s="519"/>
      <c r="P66" s="519"/>
      <c r="Q66" s="519"/>
      <c r="R66" s="519">
        <v>1</v>
      </c>
      <c r="S66" s="519" t="e">
        <f>VLOOKUP(B66,ĐT!#REF!,6,0)</f>
        <v>#REF!</v>
      </c>
      <c r="T66" s="519" t="e">
        <f>VLOOKUP(B66,ĐT!#REF!,7,0)</f>
        <v>#REF!</v>
      </c>
      <c r="U66" s="519" t="e">
        <f>VLOOKUP(B66,ĐT!#REF!,8,0)</f>
        <v>#REF!</v>
      </c>
      <c r="V66" s="519" t="e">
        <f>VLOOKUP(B66,ĐT!#REF!,9,0)</f>
        <v>#REF!</v>
      </c>
      <c r="W66" s="519" t="e">
        <f>VLOOKUP(B66,ĐT!#REF!,10,0)</f>
        <v>#REF!</v>
      </c>
      <c r="X66" s="13" t="e">
        <f t="shared" si="210"/>
        <v>#REF!</v>
      </c>
      <c r="Y66" s="13" t="e">
        <f t="shared" si="210"/>
        <v>#REF!</v>
      </c>
      <c r="Z66" s="13" t="e">
        <f t="shared" si="211"/>
        <v>#REF!</v>
      </c>
      <c r="AA66" s="13" t="e">
        <f t="shared" si="211"/>
        <v>#REF!</v>
      </c>
      <c r="AB66" s="13" t="e">
        <f>VLOOKUP(B66,ĐT!#REF!,19,0)</f>
        <v>#REF!</v>
      </c>
      <c r="AC66" s="13" t="e">
        <f>VLOOKUP(B66,ĐT!#REF!,20,0)</f>
        <v>#REF!</v>
      </c>
      <c r="AD66" s="13" t="e">
        <f>VLOOKUP(B66,ĐT!#REF!,21,0)</f>
        <v>#REF!</v>
      </c>
      <c r="AE66" s="13" t="e">
        <f>VLOOKUP(B66,ĐT!#REF!,22,0)</f>
        <v>#REF!</v>
      </c>
      <c r="AF66" s="13"/>
      <c r="AG66" s="754" t="e">
        <f>VLOOKUP(B66,ĐT!#REF!,23,0)</f>
        <v>#REF!</v>
      </c>
      <c r="AH66" s="754" t="e">
        <f>VLOOKUP(B66,ĐT!#REF!,24,0)</f>
        <v>#REF!</v>
      </c>
      <c r="AI66" s="754" t="e">
        <f>VLOOKUP(B66,ĐT!#REF!,25,0)</f>
        <v>#REF!</v>
      </c>
      <c r="AJ66" s="13" t="e">
        <f>VLOOKUP(B66,ĐT!#REF!,26,0)</f>
        <v>#REF!</v>
      </c>
      <c r="AK66" s="13" t="e">
        <f>VLOOKUP(B66,ĐT!#REF!,27,0)</f>
        <v>#REF!</v>
      </c>
      <c r="AL66" s="13" t="e">
        <f>VLOOKUP(B66,ĐT!#REF!,28,0)</f>
        <v>#REF!</v>
      </c>
      <c r="AM66" s="13" t="e">
        <f>VLOOKUP(B66,ĐT!#REF!,29,0)</f>
        <v>#REF!</v>
      </c>
      <c r="AN66" s="13" t="e">
        <f>VLOOKUP(B66,ĐT!#REF!,30,0)-AQ66</f>
        <v>#REF!</v>
      </c>
      <c r="AO66" s="13" t="e">
        <f>VLOOKUP(B66,ĐT!#REF!,31,0)</f>
        <v>#REF!</v>
      </c>
      <c r="AP66" s="13" t="e">
        <f>VLOOKUP(B66,ĐT!#REF!,32,0)</f>
        <v>#REF!</v>
      </c>
      <c r="AQ66" s="13"/>
      <c r="AR66" s="754" t="e">
        <f>VLOOKUP(B66,ĐT!#REF!,33,0)</f>
        <v>#REF!</v>
      </c>
      <c r="AS66" s="754" t="e">
        <f>VLOOKUP(B66,ĐT!#REF!,34,0)</f>
        <v>#REF!</v>
      </c>
      <c r="AT66" s="754" t="e">
        <f>VLOOKUP(B66,ĐT!#REF!,35,0)</f>
        <v>#REF!</v>
      </c>
      <c r="AU66" s="754" t="e">
        <f>VLOOKUP(B66,ĐT!#REF!,36,0)</f>
        <v>#REF!</v>
      </c>
      <c r="AV66" s="754" t="e">
        <f>VLOOKUP(B66,ĐT!#REF!,37,0)</f>
        <v>#REF!</v>
      </c>
      <c r="AW66" s="754" t="e">
        <f>VLOOKUP(B66,ĐT!#REF!,38,0)</f>
        <v>#REF!</v>
      </c>
      <c r="AX66" s="754" t="e">
        <f>VLOOKUP(B66,ĐT!#REF!,39,0)</f>
        <v>#REF!</v>
      </c>
      <c r="AY66" s="522">
        <v>0</v>
      </c>
      <c r="AZ66" s="522">
        <f>VLOOKUP(B66,'DM chua PD'!$B$167:$N$177,6,0)</f>
        <v>0</v>
      </c>
      <c r="BA66" s="522">
        <f>VLOOKUP(B66,'DM chua PD'!$B$167:$N$177,7,0)</f>
        <v>0</v>
      </c>
      <c r="BB66" s="522">
        <f>VLOOKUP(B66,'DM chua PD'!$B$167:$N$177,8,0)</f>
        <v>0</v>
      </c>
      <c r="BC66" s="522">
        <f>VLOOKUP(B66,'DM chua PD'!$B$167:$N$177,9,0)</f>
        <v>0</v>
      </c>
      <c r="BD66" s="522">
        <f>VLOOKUP(B66,'DM chua PD'!$B$167:$N$177,12,0)</f>
        <v>0</v>
      </c>
      <c r="BE66" s="515"/>
      <c r="BF66" s="542" t="s">
        <v>894</v>
      </c>
      <c r="BG66" s="545" t="s">
        <v>899</v>
      </c>
    </row>
    <row r="67" spans="1:59" s="510" customFormat="1" ht="18" customHeight="1">
      <c r="A67" s="516"/>
      <c r="B67" s="521" t="s">
        <v>217</v>
      </c>
      <c r="C67" s="519">
        <v>1</v>
      </c>
      <c r="D67" s="519">
        <v>5496</v>
      </c>
      <c r="E67" s="519">
        <v>5496</v>
      </c>
      <c r="F67" s="664"/>
      <c r="G67" s="519"/>
      <c r="H67" s="519"/>
      <c r="I67" s="518">
        <f t="shared" si="194"/>
        <v>5496</v>
      </c>
      <c r="J67" s="519">
        <f t="shared" si="208"/>
        <v>5496</v>
      </c>
      <c r="K67" s="519">
        <v>5496</v>
      </c>
      <c r="L67" s="519"/>
      <c r="M67" s="78">
        <f t="shared" si="209"/>
        <v>0</v>
      </c>
      <c r="N67" s="518"/>
      <c r="O67" s="519"/>
      <c r="P67" s="519"/>
      <c r="Q67" s="519"/>
      <c r="R67" s="519">
        <v>1</v>
      </c>
      <c r="S67" s="519" t="e">
        <f>VLOOKUP(B67,ĐT!#REF!,6,0)</f>
        <v>#REF!</v>
      </c>
      <c r="T67" s="519" t="e">
        <f>VLOOKUP(B67,ĐT!#REF!,7,0)</f>
        <v>#REF!</v>
      </c>
      <c r="U67" s="519" t="e">
        <f>VLOOKUP(B67,ĐT!#REF!,8,0)</f>
        <v>#REF!</v>
      </c>
      <c r="V67" s="519" t="e">
        <f>VLOOKUP(B67,ĐT!#REF!,9,0)</f>
        <v>#REF!</v>
      </c>
      <c r="W67" s="519" t="e">
        <f>VLOOKUP(B67,ĐT!#REF!,10,0)</f>
        <v>#REF!</v>
      </c>
      <c r="X67" s="13" t="e">
        <f t="shared" si="210"/>
        <v>#REF!</v>
      </c>
      <c r="Y67" s="13" t="e">
        <f t="shared" si="210"/>
        <v>#REF!</v>
      </c>
      <c r="Z67" s="13" t="e">
        <f t="shared" si="211"/>
        <v>#REF!</v>
      </c>
      <c r="AA67" s="13" t="e">
        <f t="shared" si="211"/>
        <v>#REF!</v>
      </c>
      <c r="AB67" s="13" t="e">
        <f>VLOOKUP(B67,ĐT!#REF!,19,0)</f>
        <v>#REF!</v>
      </c>
      <c r="AC67" s="13" t="e">
        <f>VLOOKUP(B67,ĐT!#REF!,20,0)-AF67</f>
        <v>#REF!</v>
      </c>
      <c r="AD67" s="13" t="e">
        <f>VLOOKUP(B67,ĐT!#REF!,21,0)</f>
        <v>#REF!</v>
      </c>
      <c r="AE67" s="13"/>
      <c r="AF67" s="13" t="e">
        <f>+ĐT!#REF!</f>
        <v>#REF!</v>
      </c>
      <c r="AG67" s="754" t="e">
        <f>VLOOKUP(B67,ĐT!#REF!,23,0)</f>
        <v>#REF!</v>
      </c>
      <c r="AH67" s="754" t="e">
        <f>VLOOKUP(B67,ĐT!#REF!,24,0)</f>
        <v>#REF!</v>
      </c>
      <c r="AI67" s="754" t="e">
        <f>VLOOKUP(B67,ĐT!#REF!,25,0)</f>
        <v>#REF!</v>
      </c>
      <c r="AJ67" s="13" t="e">
        <f>VLOOKUP(B67,ĐT!#REF!,26,0)</f>
        <v>#REF!</v>
      </c>
      <c r="AK67" s="13" t="e">
        <f>VLOOKUP(B67,ĐT!#REF!,27,0)</f>
        <v>#REF!</v>
      </c>
      <c r="AL67" s="13" t="e">
        <f>VLOOKUP(B67,ĐT!#REF!,28,0)</f>
        <v>#REF!</v>
      </c>
      <c r="AM67" s="13" t="e">
        <f>VLOOKUP(B67,ĐT!#REF!,29,0)</f>
        <v>#REF!</v>
      </c>
      <c r="AN67" s="13" t="e">
        <f>VLOOKUP(B67,ĐT!#REF!,30,0)-AQ67</f>
        <v>#REF!</v>
      </c>
      <c r="AO67" s="13" t="e">
        <f>VLOOKUP(B67,ĐT!#REF!,31,0)</f>
        <v>#REF!</v>
      </c>
      <c r="AP67" s="13" t="e">
        <f>VLOOKUP(B67,ĐT!#REF!,32,0)</f>
        <v>#REF!</v>
      </c>
      <c r="AQ67" s="13" t="e">
        <f>+ĐT!#REF!</f>
        <v>#REF!</v>
      </c>
      <c r="AR67" s="754" t="e">
        <f>VLOOKUP(B67,ĐT!#REF!,33,0)</f>
        <v>#REF!</v>
      </c>
      <c r="AS67" s="754" t="e">
        <f>VLOOKUP(B67,ĐT!#REF!,34,0)</f>
        <v>#REF!</v>
      </c>
      <c r="AT67" s="754" t="e">
        <f>VLOOKUP(B67,ĐT!#REF!,35,0)</f>
        <v>#REF!</v>
      </c>
      <c r="AU67" s="754" t="e">
        <f>VLOOKUP(B67,ĐT!#REF!,36,0)</f>
        <v>#REF!</v>
      </c>
      <c r="AV67" s="754" t="e">
        <f>VLOOKUP(B67,ĐT!#REF!,37,0)</f>
        <v>#REF!</v>
      </c>
      <c r="AW67" s="754" t="e">
        <f>VLOOKUP(B67,ĐT!#REF!,38,0)</f>
        <v>#REF!</v>
      </c>
      <c r="AX67" s="754" t="e">
        <f>VLOOKUP(B67,ĐT!#REF!,39,0)</f>
        <v>#REF!</v>
      </c>
      <c r="AY67" s="522">
        <v>0</v>
      </c>
      <c r="AZ67" s="522">
        <f>VLOOKUP(B67,'DM chua PD'!$B$167:$N$177,6,0)</f>
        <v>11570</v>
      </c>
      <c r="BA67" s="522">
        <f>VLOOKUP(B67,'DM chua PD'!$B$167:$N$177,7,0)</f>
        <v>5496</v>
      </c>
      <c r="BB67" s="522">
        <f>VLOOKUP(B67,'DM chua PD'!$B$167:$N$177,8,0)</f>
        <v>0</v>
      </c>
      <c r="BC67" s="522">
        <f>VLOOKUP(B67,'DM chua PD'!$B$167:$N$177,9,0)</f>
        <v>6074</v>
      </c>
      <c r="BD67" s="522">
        <f>VLOOKUP(B67,'DM chua PD'!$B$167:$N$177,12,0)</f>
        <v>5496</v>
      </c>
      <c r="BE67" s="515"/>
      <c r="BF67" s="542" t="s">
        <v>894</v>
      </c>
      <c r="BG67" s="545" t="s">
        <v>900</v>
      </c>
    </row>
    <row r="68" spans="1:59" s="510" customFormat="1" ht="18" customHeight="1">
      <c r="A68" s="516"/>
      <c r="B68" s="521" t="s">
        <v>247</v>
      </c>
      <c r="C68" s="519">
        <v>1</v>
      </c>
      <c r="D68" s="519">
        <v>1852</v>
      </c>
      <c r="E68" s="519">
        <v>1852</v>
      </c>
      <c r="F68" s="664"/>
      <c r="G68" s="519"/>
      <c r="H68" s="519"/>
      <c r="I68" s="518">
        <f t="shared" si="194"/>
        <v>1852</v>
      </c>
      <c r="J68" s="519">
        <f t="shared" si="208"/>
        <v>1852</v>
      </c>
      <c r="K68" s="519">
        <v>1852</v>
      </c>
      <c r="L68" s="519"/>
      <c r="M68" s="78">
        <f t="shared" si="209"/>
        <v>0</v>
      </c>
      <c r="N68" s="518"/>
      <c r="O68" s="519"/>
      <c r="P68" s="519"/>
      <c r="Q68" s="519"/>
      <c r="R68" s="519">
        <v>1</v>
      </c>
      <c r="S68" s="519" t="e">
        <f>VLOOKUP(B68,ĐT!#REF!,6,0)</f>
        <v>#REF!</v>
      </c>
      <c r="T68" s="519" t="e">
        <f>VLOOKUP(B68,ĐT!#REF!,7,0)</f>
        <v>#REF!</v>
      </c>
      <c r="U68" s="519" t="e">
        <f>VLOOKUP(B68,ĐT!#REF!,8,0)</f>
        <v>#REF!</v>
      </c>
      <c r="V68" s="519" t="e">
        <f>VLOOKUP(B68,ĐT!#REF!,9,0)</f>
        <v>#REF!</v>
      </c>
      <c r="W68" s="519" t="e">
        <f>VLOOKUP(B68,ĐT!#REF!,10,0)</f>
        <v>#REF!</v>
      </c>
      <c r="X68" s="13" t="e">
        <f t="shared" si="210"/>
        <v>#REF!</v>
      </c>
      <c r="Y68" s="13" t="e">
        <f t="shared" si="210"/>
        <v>#REF!</v>
      </c>
      <c r="Z68" s="13" t="e">
        <f t="shared" si="211"/>
        <v>#REF!</v>
      </c>
      <c r="AA68" s="13" t="e">
        <f t="shared" si="211"/>
        <v>#REF!</v>
      </c>
      <c r="AB68" s="13" t="e">
        <f>VLOOKUP(B68,ĐT!#REF!,19,0)</f>
        <v>#REF!</v>
      </c>
      <c r="AC68" s="13" t="e">
        <f>VLOOKUP(B68,ĐT!#REF!,20,0)</f>
        <v>#REF!</v>
      </c>
      <c r="AD68" s="13" t="e">
        <f>VLOOKUP(B68,ĐT!#REF!,21,0)</f>
        <v>#REF!</v>
      </c>
      <c r="AE68" s="13" t="e">
        <f>VLOOKUP(B68,ĐT!#REF!,22,0)</f>
        <v>#REF!</v>
      </c>
      <c r="AF68" s="13"/>
      <c r="AG68" s="754" t="e">
        <f>VLOOKUP(B68,ĐT!#REF!,23,0)</f>
        <v>#REF!</v>
      </c>
      <c r="AH68" s="754" t="e">
        <f>VLOOKUP(B68,ĐT!#REF!,24,0)</f>
        <v>#REF!</v>
      </c>
      <c r="AI68" s="754" t="e">
        <f>VLOOKUP(B68,ĐT!#REF!,25,0)</f>
        <v>#REF!</v>
      </c>
      <c r="AJ68" s="13" t="e">
        <f>VLOOKUP(B68,ĐT!#REF!,26,0)</f>
        <v>#REF!</v>
      </c>
      <c r="AK68" s="13" t="e">
        <f>VLOOKUP(B68,ĐT!#REF!,27,0)</f>
        <v>#REF!</v>
      </c>
      <c r="AL68" s="13" t="e">
        <f>VLOOKUP(B68,ĐT!#REF!,28,0)</f>
        <v>#REF!</v>
      </c>
      <c r="AM68" s="13" t="e">
        <f>VLOOKUP(B68,ĐT!#REF!,29,0)</f>
        <v>#REF!</v>
      </c>
      <c r="AN68" s="13" t="e">
        <f>VLOOKUP(B68,ĐT!#REF!,30,0)-AQ68</f>
        <v>#REF!</v>
      </c>
      <c r="AO68" s="13" t="e">
        <f>VLOOKUP(B68,ĐT!#REF!,31,0)</f>
        <v>#REF!</v>
      </c>
      <c r="AP68" s="13" t="e">
        <f>VLOOKUP(B68,ĐT!#REF!,32,0)</f>
        <v>#REF!</v>
      </c>
      <c r="AQ68" s="13"/>
      <c r="AR68" s="754" t="e">
        <f>VLOOKUP(B68,ĐT!#REF!,33,0)</f>
        <v>#REF!</v>
      </c>
      <c r="AS68" s="754" t="e">
        <f>VLOOKUP(B68,ĐT!#REF!,34,0)</f>
        <v>#REF!</v>
      </c>
      <c r="AT68" s="754" t="e">
        <f>VLOOKUP(B68,ĐT!#REF!,35,0)</f>
        <v>#REF!</v>
      </c>
      <c r="AU68" s="754" t="e">
        <f>VLOOKUP(B68,ĐT!#REF!,36,0)</f>
        <v>#REF!</v>
      </c>
      <c r="AV68" s="754" t="e">
        <f>VLOOKUP(B68,ĐT!#REF!,37,0)</f>
        <v>#REF!</v>
      </c>
      <c r="AW68" s="754" t="e">
        <f>VLOOKUP(B68,ĐT!#REF!,38,0)</f>
        <v>#REF!</v>
      </c>
      <c r="AX68" s="754" t="e">
        <f>VLOOKUP(B68,ĐT!#REF!,39,0)</f>
        <v>#REF!</v>
      </c>
      <c r="AY68" s="522">
        <v>0</v>
      </c>
      <c r="AZ68" s="522">
        <f>VLOOKUP(B68,'DM chua PD'!$B$167:$N$177,6,0)</f>
        <v>0</v>
      </c>
      <c r="BA68" s="522">
        <f>VLOOKUP(B68,'DM chua PD'!$B$167:$N$177,7,0)</f>
        <v>0</v>
      </c>
      <c r="BB68" s="522">
        <f>VLOOKUP(B68,'DM chua PD'!$B$167:$N$177,8,0)</f>
        <v>0</v>
      </c>
      <c r="BC68" s="522">
        <f>VLOOKUP(B68,'DM chua PD'!$B$167:$N$177,9,0)</f>
        <v>0</v>
      </c>
      <c r="BD68" s="522">
        <f>VLOOKUP(B68,'DM chua PD'!$B$167:$N$177,12,0)</f>
        <v>0</v>
      </c>
      <c r="BE68" s="515"/>
      <c r="BF68" s="542" t="s">
        <v>894</v>
      </c>
      <c r="BG68" s="545" t="s">
        <v>901</v>
      </c>
    </row>
    <row r="69" spans="1:59" s="510" customFormat="1" ht="18" customHeight="1">
      <c r="A69" s="516"/>
      <c r="B69" s="521" t="s">
        <v>258</v>
      </c>
      <c r="C69" s="519">
        <v>1</v>
      </c>
      <c r="D69" s="519">
        <v>8423</v>
      </c>
      <c r="E69" s="519">
        <v>8423</v>
      </c>
      <c r="F69" s="664"/>
      <c r="G69" s="519"/>
      <c r="H69" s="519"/>
      <c r="I69" s="518">
        <f t="shared" si="194"/>
        <v>14030</v>
      </c>
      <c r="J69" s="519">
        <f t="shared" si="208"/>
        <v>14030</v>
      </c>
      <c r="K69" s="519">
        <f>8423</f>
        <v>8423</v>
      </c>
      <c r="L69" s="519">
        <v>5607</v>
      </c>
      <c r="M69" s="78">
        <f t="shared" si="209"/>
        <v>0</v>
      </c>
      <c r="N69" s="518"/>
      <c r="O69" s="519"/>
      <c r="P69" s="519"/>
      <c r="Q69" s="519"/>
      <c r="R69" s="519">
        <v>1</v>
      </c>
      <c r="S69" s="519" t="e">
        <f>VLOOKUP(B69,ĐT!#REF!,6,0)</f>
        <v>#REF!</v>
      </c>
      <c r="T69" s="519" t="e">
        <f>VLOOKUP(B69,ĐT!#REF!,7,0)</f>
        <v>#REF!</v>
      </c>
      <c r="U69" s="519" t="e">
        <f>VLOOKUP(B69,ĐT!#REF!,8,0)</f>
        <v>#REF!</v>
      </c>
      <c r="V69" s="519" t="e">
        <f>VLOOKUP(B69,ĐT!#REF!,9,0)</f>
        <v>#REF!</v>
      </c>
      <c r="W69" s="519" t="e">
        <f>VLOOKUP(B69,ĐT!#REF!,10,0)</f>
        <v>#REF!</v>
      </c>
      <c r="X69" s="13" t="e">
        <f t="shared" si="210"/>
        <v>#REF!</v>
      </c>
      <c r="Y69" s="13" t="e">
        <f t="shared" si="210"/>
        <v>#REF!</v>
      </c>
      <c r="Z69" s="13" t="e">
        <f t="shared" si="211"/>
        <v>#REF!</v>
      </c>
      <c r="AA69" s="13" t="e">
        <f t="shared" si="211"/>
        <v>#REF!</v>
      </c>
      <c r="AB69" s="13" t="e">
        <f>VLOOKUP(B69,ĐT!#REF!,19,0)</f>
        <v>#REF!</v>
      </c>
      <c r="AC69" s="13" t="e">
        <f>VLOOKUP(B69,ĐT!#REF!,20,0)-AF69</f>
        <v>#REF!</v>
      </c>
      <c r="AD69" s="13" t="e">
        <f>VLOOKUP(B69,ĐT!#REF!,21,0)</f>
        <v>#REF!</v>
      </c>
      <c r="AE69" s="13"/>
      <c r="AF69" s="13" t="e">
        <f>+ĐT!#REF!</f>
        <v>#REF!</v>
      </c>
      <c r="AG69" s="754" t="e">
        <f>VLOOKUP(B69,ĐT!#REF!,23,0)</f>
        <v>#REF!</v>
      </c>
      <c r="AH69" s="754" t="e">
        <f>VLOOKUP(B69,ĐT!#REF!,24,0)</f>
        <v>#REF!</v>
      </c>
      <c r="AI69" s="754" t="e">
        <f>VLOOKUP(B69,ĐT!#REF!,25,0)</f>
        <v>#REF!</v>
      </c>
      <c r="AJ69" s="13" t="e">
        <f>VLOOKUP(B69,ĐT!#REF!,26,0)</f>
        <v>#REF!</v>
      </c>
      <c r="AK69" s="13" t="e">
        <f>VLOOKUP(B69,ĐT!#REF!,27,0)</f>
        <v>#REF!</v>
      </c>
      <c r="AL69" s="13" t="e">
        <f>VLOOKUP(B69,ĐT!#REF!,28,0)</f>
        <v>#REF!</v>
      </c>
      <c r="AM69" s="13" t="e">
        <f>VLOOKUP(B69,ĐT!#REF!,29,0)</f>
        <v>#REF!</v>
      </c>
      <c r="AN69" s="13" t="e">
        <f>VLOOKUP(B69,ĐT!#REF!,30,0)-AQ69</f>
        <v>#REF!</v>
      </c>
      <c r="AO69" s="13" t="e">
        <f>VLOOKUP(B69,ĐT!#REF!,31,0)</f>
        <v>#REF!</v>
      </c>
      <c r="AP69" s="13" t="e">
        <f>VLOOKUP(B69,ĐT!#REF!,32,0)</f>
        <v>#REF!</v>
      </c>
      <c r="AQ69" s="13" t="e">
        <f>+ĐT!#REF!</f>
        <v>#REF!</v>
      </c>
      <c r="AR69" s="754" t="e">
        <f>VLOOKUP(B69,ĐT!#REF!,33,0)</f>
        <v>#REF!</v>
      </c>
      <c r="AS69" s="754" t="e">
        <f>VLOOKUP(B69,ĐT!#REF!,34,0)</f>
        <v>#REF!</v>
      </c>
      <c r="AT69" s="754" t="e">
        <f>VLOOKUP(B69,ĐT!#REF!,35,0)</f>
        <v>#REF!</v>
      </c>
      <c r="AU69" s="754" t="e">
        <f>VLOOKUP(B69,ĐT!#REF!,36,0)</f>
        <v>#REF!</v>
      </c>
      <c r="AV69" s="754" t="e">
        <f>VLOOKUP(B69,ĐT!#REF!,37,0)</f>
        <v>#REF!</v>
      </c>
      <c r="AW69" s="754" t="e">
        <f>VLOOKUP(B69,ĐT!#REF!,38,0)</f>
        <v>#REF!</v>
      </c>
      <c r="AX69" s="754" t="e">
        <f>VLOOKUP(B69,ĐT!#REF!,39,0)</f>
        <v>#REF!</v>
      </c>
      <c r="AY69" s="522">
        <v>0</v>
      </c>
      <c r="AZ69" s="522">
        <f>VLOOKUP(B69,'DM chua PD'!$B$167:$N$177,6,0)</f>
        <v>14030</v>
      </c>
      <c r="BA69" s="522">
        <f>VLOOKUP(B69,'DM chua PD'!$B$167:$N$177,7,0)</f>
        <v>14030</v>
      </c>
      <c r="BB69" s="522">
        <f>VLOOKUP(B69,'DM chua PD'!$B$167:$N$177,8,0)</f>
        <v>0</v>
      </c>
      <c r="BC69" s="522">
        <f>VLOOKUP(B69,'DM chua PD'!$B$167:$N$177,9,0)</f>
        <v>0</v>
      </c>
      <c r="BD69" s="522">
        <f>VLOOKUP(B69,'DM chua PD'!$B$167:$N$177,12,0)</f>
        <v>14030</v>
      </c>
      <c r="BE69" s="515"/>
      <c r="BF69" s="542" t="s">
        <v>894</v>
      </c>
      <c r="BG69" s="545" t="s">
        <v>902</v>
      </c>
    </row>
    <row r="70" spans="1:59" s="510" customFormat="1" ht="18" customHeight="1">
      <c r="A70" s="511" t="s">
        <v>46</v>
      </c>
      <c r="B70" s="512" t="s">
        <v>212</v>
      </c>
      <c r="C70" s="513">
        <f t="shared" ref="C70:H70" si="212">+C71+C73</f>
        <v>229</v>
      </c>
      <c r="D70" s="513">
        <f t="shared" si="212"/>
        <v>988953</v>
      </c>
      <c r="E70" s="513">
        <f t="shared" si="212"/>
        <v>967013</v>
      </c>
      <c r="F70" s="116">
        <f t="shared" si="212"/>
        <v>0</v>
      </c>
      <c r="G70" s="116">
        <f t="shared" ref="G70" si="213">+G71+G73</f>
        <v>0</v>
      </c>
      <c r="H70" s="513">
        <f t="shared" si="212"/>
        <v>0</v>
      </c>
      <c r="I70" s="513">
        <f t="shared" ref="I70:J70" si="214">+I71+I73</f>
        <v>967013</v>
      </c>
      <c r="J70" s="513">
        <f t="shared" si="214"/>
        <v>967013</v>
      </c>
      <c r="K70" s="513">
        <f>+K71+K73</f>
        <v>967013</v>
      </c>
      <c r="L70" s="513">
        <f t="shared" ref="L70:O70" si="215">+L71+L73</f>
        <v>0</v>
      </c>
      <c r="M70" s="513">
        <f t="shared" si="215"/>
        <v>0</v>
      </c>
      <c r="N70" s="513">
        <f t="shared" ref="N70" si="216">+N71+N73</f>
        <v>0</v>
      </c>
      <c r="O70" s="513">
        <f t="shared" si="215"/>
        <v>0</v>
      </c>
      <c r="P70" s="513">
        <f t="shared" ref="P70" si="217">+P71+P73</f>
        <v>0</v>
      </c>
      <c r="Q70" s="513">
        <f t="shared" ref="Q70" si="218">+Q71+Q73</f>
        <v>0</v>
      </c>
      <c r="R70" s="11">
        <f t="shared" ref="R70:AG70" si="219">+R71+R73</f>
        <v>155</v>
      </c>
      <c r="S70" s="11" t="e">
        <f t="shared" si="219"/>
        <v>#REF!</v>
      </c>
      <c r="T70" s="11" t="e">
        <f t="shared" si="219"/>
        <v>#REF!</v>
      </c>
      <c r="U70" s="11" t="e">
        <f t="shared" si="219"/>
        <v>#REF!</v>
      </c>
      <c r="V70" s="11" t="e">
        <f t="shared" ref="V70" si="220">+V71+V73</f>
        <v>#REF!</v>
      </c>
      <c r="W70" s="11" t="e">
        <f t="shared" si="219"/>
        <v>#REF!</v>
      </c>
      <c r="X70" s="11" t="e">
        <f t="shared" ref="X70:AA70" si="221">+X71+X73</f>
        <v>#REF!</v>
      </c>
      <c r="Y70" s="11" t="e">
        <f t="shared" si="221"/>
        <v>#REF!</v>
      </c>
      <c r="Z70" s="11" t="e">
        <f t="shared" si="221"/>
        <v>#REF!</v>
      </c>
      <c r="AA70" s="11" t="e">
        <f t="shared" si="221"/>
        <v>#REF!</v>
      </c>
      <c r="AB70" s="11" t="e">
        <f t="shared" si="219"/>
        <v>#REF!</v>
      </c>
      <c r="AC70" s="11" t="e">
        <f t="shared" ref="AC70:AD70" si="222">+AC71+AC73</f>
        <v>#REF!</v>
      </c>
      <c r="AD70" s="11" t="e">
        <f t="shared" si="222"/>
        <v>#REF!</v>
      </c>
      <c r="AE70" s="11"/>
      <c r="AF70" s="11">
        <f t="shared" ref="AF70" si="223">+AF71+AF73</f>
        <v>0</v>
      </c>
      <c r="AG70" s="784" t="e">
        <f t="shared" si="219"/>
        <v>#REF!</v>
      </c>
      <c r="AH70" s="784" t="e">
        <f t="shared" ref="AH70:AI70" si="224">+AH71+AH73</f>
        <v>#REF!</v>
      </c>
      <c r="AI70" s="784" t="e">
        <f t="shared" si="224"/>
        <v>#REF!</v>
      </c>
      <c r="AJ70" s="11" t="e">
        <f>+AJ71+AJ73</f>
        <v>#REF!</v>
      </c>
      <c r="AK70" s="11" t="e">
        <f t="shared" ref="AK70:AU70" si="225">+AK71+AK73</f>
        <v>#REF!</v>
      </c>
      <c r="AL70" s="11" t="e">
        <f t="shared" si="225"/>
        <v>#REF!</v>
      </c>
      <c r="AM70" s="11" t="e">
        <f t="shared" si="225"/>
        <v>#REF!</v>
      </c>
      <c r="AN70" s="11" t="e">
        <f t="shared" si="225"/>
        <v>#REF!</v>
      </c>
      <c r="AO70" s="11" t="e">
        <f t="shared" si="225"/>
        <v>#REF!</v>
      </c>
      <c r="AP70" s="11" t="e">
        <f t="shared" ref="AP70" si="226">+AP71+AP73</f>
        <v>#REF!</v>
      </c>
      <c r="AQ70" s="11">
        <f t="shared" ref="AQ70" si="227">+AQ71+AQ73</f>
        <v>0</v>
      </c>
      <c r="AR70" s="784" t="e">
        <f t="shared" si="225"/>
        <v>#REF!</v>
      </c>
      <c r="AS70" s="784" t="e">
        <f t="shared" si="225"/>
        <v>#REF!</v>
      </c>
      <c r="AT70" s="784" t="e">
        <f t="shared" ref="AT70" si="228">+AT71+AT73</f>
        <v>#REF!</v>
      </c>
      <c r="AU70" s="784" t="e">
        <f t="shared" si="225"/>
        <v>#REF!</v>
      </c>
      <c r="AV70" s="784" t="e">
        <f>+AV71+AV73</f>
        <v>#REF!</v>
      </c>
      <c r="AW70" s="784" t="e">
        <f t="shared" ref="AW70:AX70" si="229">+AW71+AW73</f>
        <v>#REF!</v>
      </c>
      <c r="AX70" s="784" t="e">
        <f t="shared" si="229"/>
        <v>#REF!</v>
      </c>
      <c r="AY70" s="524">
        <f t="shared" ref="AY70:BD70" si="230">+AY71+AY73</f>
        <v>74</v>
      </c>
      <c r="AZ70" s="524">
        <f t="shared" si="230"/>
        <v>195191</v>
      </c>
      <c r="BA70" s="524">
        <f t="shared" si="230"/>
        <v>189161</v>
      </c>
      <c r="BB70" s="524">
        <f t="shared" si="230"/>
        <v>0</v>
      </c>
      <c r="BC70" s="524">
        <f t="shared" si="230"/>
        <v>0</v>
      </c>
      <c r="BD70" s="524">
        <f t="shared" si="230"/>
        <v>185305</v>
      </c>
      <c r="BE70" s="515"/>
      <c r="BF70" s="542" t="s">
        <v>894</v>
      </c>
      <c r="BG70" s="544" t="s">
        <v>895</v>
      </c>
    </row>
    <row r="71" spans="1:59" s="510" customFormat="1" ht="18" customHeight="1">
      <c r="A71" s="511">
        <v>1</v>
      </c>
      <c r="B71" s="512" t="s">
        <v>248</v>
      </c>
      <c r="C71" s="513">
        <f>SUBTOTAL(9,C72)</f>
        <v>12</v>
      </c>
      <c r="D71" s="513">
        <f t="shared" ref="D71:BD71" si="231">SUBTOTAL(9,D72)</f>
        <v>16000</v>
      </c>
      <c r="E71" s="513">
        <f t="shared" si="231"/>
        <v>16000</v>
      </c>
      <c r="F71" s="116">
        <f t="shared" si="231"/>
        <v>0</v>
      </c>
      <c r="G71" s="116">
        <f t="shared" si="231"/>
        <v>0</v>
      </c>
      <c r="H71" s="513">
        <f t="shared" si="231"/>
        <v>0</v>
      </c>
      <c r="I71" s="513">
        <f t="shared" si="231"/>
        <v>16000</v>
      </c>
      <c r="J71" s="513">
        <f t="shared" si="231"/>
        <v>16000</v>
      </c>
      <c r="K71" s="513">
        <f t="shared" si="231"/>
        <v>16000</v>
      </c>
      <c r="L71" s="513">
        <f t="shared" si="231"/>
        <v>0</v>
      </c>
      <c r="M71" s="513">
        <f t="shared" si="231"/>
        <v>0</v>
      </c>
      <c r="N71" s="513">
        <f t="shared" si="231"/>
        <v>0</v>
      </c>
      <c r="O71" s="513">
        <f t="shared" si="231"/>
        <v>0</v>
      </c>
      <c r="P71" s="513">
        <f t="shared" si="231"/>
        <v>0</v>
      </c>
      <c r="Q71" s="513">
        <f t="shared" si="231"/>
        <v>0</v>
      </c>
      <c r="R71" s="513">
        <f t="shared" si="231"/>
        <v>7</v>
      </c>
      <c r="S71" s="513" t="e">
        <f t="shared" si="231"/>
        <v>#REF!</v>
      </c>
      <c r="T71" s="513" t="e">
        <f t="shared" si="231"/>
        <v>#REF!</v>
      </c>
      <c r="U71" s="513" t="e">
        <f t="shared" si="231"/>
        <v>#REF!</v>
      </c>
      <c r="V71" s="513" t="e">
        <f t="shared" si="231"/>
        <v>#REF!</v>
      </c>
      <c r="W71" s="513" t="e">
        <f t="shared" si="231"/>
        <v>#REF!</v>
      </c>
      <c r="X71" s="513" t="e">
        <f t="shared" si="231"/>
        <v>#REF!</v>
      </c>
      <c r="Y71" s="513" t="e">
        <f t="shared" si="231"/>
        <v>#REF!</v>
      </c>
      <c r="Z71" s="513" t="e">
        <f t="shared" si="231"/>
        <v>#REF!</v>
      </c>
      <c r="AA71" s="513" t="e">
        <f t="shared" si="231"/>
        <v>#REF!</v>
      </c>
      <c r="AB71" s="513" t="e">
        <f t="shared" si="231"/>
        <v>#REF!</v>
      </c>
      <c r="AC71" s="513" t="e">
        <f t="shared" si="231"/>
        <v>#REF!</v>
      </c>
      <c r="AD71" s="513" t="e">
        <f t="shared" si="231"/>
        <v>#REF!</v>
      </c>
      <c r="AE71" s="513"/>
      <c r="AF71" s="513">
        <f t="shared" si="231"/>
        <v>0</v>
      </c>
      <c r="AG71" s="755" t="e">
        <f t="shared" si="231"/>
        <v>#REF!</v>
      </c>
      <c r="AH71" s="755" t="e">
        <f t="shared" si="231"/>
        <v>#REF!</v>
      </c>
      <c r="AI71" s="755" t="e">
        <f t="shared" si="231"/>
        <v>#REF!</v>
      </c>
      <c r="AJ71" s="513" t="e">
        <f t="shared" si="231"/>
        <v>#REF!</v>
      </c>
      <c r="AK71" s="513" t="e">
        <f t="shared" si="231"/>
        <v>#REF!</v>
      </c>
      <c r="AL71" s="513" t="e">
        <f t="shared" si="231"/>
        <v>#REF!</v>
      </c>
      <c r="AM71" s="513" t="e">
        <f t="shared" si="231"/>
        <v>#REF!</v>
      </c>
      <c r="AN71" s="513" t="e">
        <f t="shared" si="231"/>
        <v>#REF!</v>
      </c>
      <c r="AO71" s="513" t="e">
        <f t="shared" si="231"/>
        <v>#REF!</v>
      </c>
      <c r="AP71" s="513" t="e">
        <f t="shared" si="231"/>
        <v>#REF!</v>
      </c>
      <c r="AQ71" s="513">
        <f t="shared" si="231"/>
        <v>0</v>
      </c>
      <c r="AR71" s="755" t="e">
        <f t="shared" si="231"/>
        <v>#REF!</v>
      </c>
      <c r="AS71" s="755" t="e">
        <f t="shared" si="231"/>
        <v>#REF!</v>
      </c>
      <c r="AT71" s="755" t="e">
        <f t="shared" si="231"/>
        <v>#REF!</v>
      </c>
      <c r="AU71" s="755" t="e">
        <f t="shared" si="231"/>
        <v>#REF!</v>
      </c>
      <c r="AV71" s="755" t="e">
        <f t="shared" si="231"/>
        <v>#REF!</v>
      </c>
      <c r="AW71" s="755" t="e">
        <f t="shared" si="231"/>
        <v>#REF!</v>
      </c>
      <c r="AX71" s="755" t="e">
        <f t="shared" si="231"/>
        <v>#REF!</v>
      </c>
      <c r="AY71" s="513">
        <f t="shared" si="231"/>
        <v>5</v>
      </c>
      <c r="AZ71" s="513">
        <f t="shared" si="231"/>
        <v>4000</v>
      </c>
      <c r="BA71" s="513">
        <f t="shared" si="231"/>
        <v>4000</v>
      </c>
      <c r="BB71" s="513">
        <f t="shared" si="231"/>
        <v>0</v>
      </c>
      <c r="BC71" s="513">
        <f t="shared" si="231"/>
        <v>0</v>
      </c>
      <c r="BD71" s="513">
        <f t="shared" si="231"/>
        <v>4000</v>
      </c>
      <c r="BE71" s="515"/>
      <c r="BF71" s="542" t="s">
        <v>894</v>
      </c>
      <c r="BG71" s="544"/>
    </row>
    <row r="72" spans="1:59" s="510" customFormat="1" ht="42" customHeight="1">
      <c r="A72" s="516"/>
      <c r="B72" s="517" t="s">
        <v>388</v>
      </c>
      <c r="C72" s="518">
        <v>12</v>
      </c>
      <c r="D72" s="518">
        <v>16000</v>
      </c>
      <c r="E72" s="518">
        <v>16000</v>
      </c>
      <c r="F72" s="118"/>
      <c r="G72" s="518"/>
      <c r="H72" s="518"/>
      <c r="I72" s="518">
        <f t="shared" ref="I72:I81" si="232">+J72+M72</f>
        <v>16000</v>
      </c>
      <c r="J72" s="519">
        <f>SUM(K72:L72)</f>
        <v>16000</v>
      </c>
      <c r="K72" s="518">
        <v>16000</v>
      </c>
      <c r="L72" s="518"/>
      <c r="M72" s="78">
        <f>SUM(N72:O72)</f>
        <v>0</v>
      </c>
      <c r="N72" s="518"/>
      <c r="O72" s="518"/>
      <c r="P72" s="518"/>
      <c r="Q72" s="518"/>
      <c r="R72" s="518">
        <v>7</v>
      </c>
      <c r="S72" s="519" t="e">
        <f>VLOOKUP(B72,ĐT!#REF!,6,0)</f>
        <v>#REF!</v>
      </c>
      <c r="T72" s="519" t="e">
        <f>VLOOKUP(B72,ĐT!#REF!,7,0)</f>
        <v>#REF!</v>
      </c>
      <c r="U72" s="519" t="e">
        <f>VLOOKUP(B72,ĐT!#REF!,8,0)</f>
        <v>#REF!</v>
      </c>
      <c r="V72" s="519" t="e">
        <f>VLOOKUP(B72,ĐT!#REF!,9,0)</f>
        <v>#REF!</v>
      </c>
      <c r="W72" s="519" t="e">
        <f>VLOOKUP(B72,ĐT!#REF!,10,0)</f>
        <v>#REF!</v>
      </c>
      <c r="X72" s="13" t="e">
        <f>SUM(Y72:AA72)</f>
        <v>#REF!</v>
      </c>
      <c r="Y72" s="13" t="e">
        <f>+AC72+AN72</f>
        <v>#REF!</v>
      </c>
      <c r="Z72" s="13" t="e">
        <f>+AD72+AO72</f>
        <v>#REF!</v>
      </c>
      <c r="AA72" s="13" t="e">
        <f>+AE72+AP72</f>
        <v>#REF!</v>
      </c>
      <c r="AB72" s="13" t="e">
        <f>VLOOKUP(B72,ĐT!#REF!,19,0)</f>
        <v>#REF!</v>
      </c>
      <c r="AC72" s="13" t="e">
        <f>VLOOKUP(B72,ĐT!#REF!,20,0)</f>
        <v>#REF!</v>
      </c>
      <c r="AD72" s="13" t="e">
        <f>VLOOKUP(B72,ĐT!#REF!,21,0)</f>
        <v>#REF!</v>
      </c>
      <c r="AE72" s="13" t="e">
        <f>VLOOKUP(B72,ĐT!#REF!,22,0)</f>
        <v>#REF!</v>
      </c>
      <c r="AF72" s="13"/>
      <c r="AG72" s="754" t="e">
        <f>VLOOKUP(B72,ĐT!#REF!,23,0)</f>
        <v>#REF!</v>
      </c>
      <c r="AH72" s="754" t="e">
        <f>VLOOKUP(B72,ĐT!#REF!,24,0)</f>
        <v>#REF!</v>
      </c>
      <c r="AI72" s="754" t="e">
        <f>VLOOKUP(B72,ĐT!#REF!,25,0)</f>
        <v>#REF!</v>
      </c>
      <c r="AJ72" s="13" t="e">
        <f>VLOOKUP(B72,ĐT!#REF!,26,0)</f>
        <v>#REF!</v>
      </c>
      <c r="AK72" s="13" t="e">
        <f>VLOOKUP(B72,ĐT!#REF!,27,0)</f>
        <v>#REF!</v>
      </c>
      <c r="AL72" s="13" t="e">
        <f>VLOOKUP(B72,ĐT!#REF!,28,0)</f>
        <v>#REF!</v>
      </c>
      <c r="AM72" s="13" t="e">
        <f>VLOOKUP(B72,ĐT!#REF!,29,0)</f>
        <v>#REF!</v>
      </c>
      <c r="AN72" s="13" t="e">
        <f>VLOOKUP(B72,ĐT!#REF!,30,0)</f>
        <v>#REF!</v>
      </c>
      <c r="AO72" s="13" t="e">
        <f>VLOOKUP(B72,ĐT!#REF!,31,0)</f>
        <v>#REF!</v>
      </c>
      <c r="AP72" s="13" t="e">
        <f>VLOOKUP(B72,ĐT!#REF!,32,0)</f>
        <v>#REF!</v>
      </c>
      <c r="AQ72" s="13"/>
      <c r="AR72" s="754" t="e">
        <f>VLOOKUP(B72,ĐT!#REF!,33,0)</f>
        <v>#REF!</v>
      </c>
      <c r="AS72" s="754" t="e">
        <f>VLOOKUP(B72,ĐT!#REF!,34,0)</f>
        <v>#REF!</v>
      </c>
      <c r="AT72" s="754" t="e">
        <f>VLOOKUP(B72,ĐT!#REF!,35,0)</f>
        <v>#REF!</v>
      </c>
      <c r="AU72" s="754" t="e">
        <f>VLOOKUP(B72,ĐT!#REF!,36,0)</f>
        <v>#REF!</v>
      </c>
      <c r="AV72" s="754" t="e">
        <f>VLOOKUP(B72,ĐT!#REF!,37,0)</f>
        <v>#REF!</v>
      </c>
      <c r="AW72" s="754" t="e">
        <f>VLOOKUP(B72,ĐT!#REF!,38,0)</f>
        <v>#REF!</v>
      </c>
      <c r="AX72" s="754" t="e">
        <f>VLOOKUP(B72,ĐT!#REF!,39,0)</f>
        <v>#REF!</v>
      </c>
      <c r="AY72" s="520">
        <v>5</v>
      </c>
      <c r="AZ72" s="522">
        <f>VLOOKUP(B72,'DM chua PD'!$B$179:$N$262,6,0)</f>
        <v>4000</v>
      </c>
      <c r="BA72" s="522">
        <f>VLOOKUP(B72,'DM chua PD'!$B$179:$N$262,7,0)</f>
        <v>4000</v>
      </c>
      <c r="BB72" s="522">
        <f>VLOOKUP(B72,'DM chua PD'!$B$179:$N$262,8,0)</f>
        <v>0</v>
      </c>
      <c r="BC72" s="522">
        <f>VLOOKUP(B72,'DM chua PD'!$B$179:$N$262,9,0)</f>
        <v>0</v>
      </c>
      <c r="BD72" s="522">
        <f>VLOOKUP(B72,'DM chua PD'!$B$179:$N$262,12,0)</f>
        <v>4000</v>
      </c>
      <c r="BE72" s="515"/>
      <c r="BF72" s="542" t="s">
        <v>894</v>
      </c>
      <c r="BG72" s="544" t="s">
        <v>903</v>
      </c>
    </row>
    <row r="73" spans="1:59" s="510" customFormat="1" ht="18" customHeight="1">
      <c r="A73" s="511">
        <v>2</v>
      </c>
      <c r="B73" s="512" t="s">
        <v>257</v>
      </c>
      <c r="C73" s="513">
        <f>SUBTOTAL(9,C74:C81)</f>
        <v>217</v>
      </c>
      <c r="D73" s="513">
        <f t="shared" ref="D73:BD73" si="233">SUBTOTAL(9,D74:D81)</f>
        <v>972953</v>
      </c>
      <c r="E73" s="513">
        <f t="shared" si="233"/>
        <v>951013</v>
      </c>
      <c r="F73" s="116">
        <f t="shared" si="233"/>
        <v>0</v>
      </c>
      <c r="G73" s="116">
        <f t="shared" si="233"/>
        <v>0</v>
      </c>
      <c r="H73" s="513">
        <f t="shared" si="233"/>
        <v>0</v>
      </c>
      <c r="I73" s="513">
        <f t="shared" si="233"/>
        <v>951013</v>
      </c>
      <c r="J73" s="513">
        <f t="shared" si="233"/>
        <v>951013</v>
      </c>
      <c r="K73" s="513">
        <f t="shared" si="233"/>
        <v>951013</v>
      </c>
      <c r="L73" s="513">
        <f t="shared" si="233"/>
        <v>0</v>
      </c>
      <c r="M73" s="513">
        <f t="shared" si="233"/>
        <v>0</v>
      </c>
      <c r="N73" s="513">
        <f t="shared" si="233"/>
        <v>0</v>
      </c>
      <c r="O73" s="513">
        <f t="shared" si="233"/>
        <v>0</v>
      </c>
      <c r="P73" s="513">
        <f t="shared" si="233"/>
        <v>0</v>
      </c>
      <c r="Q73" s="513">
        <f t="shared" si="233"/>
        <v>0</v>
      </c>
      <c r="R73" s="513">
        <f t="shared" si="233"/>
        <v>148</v>
      </c>
      <c r="S73" s="513" t="e">
        <f t="shared" si="233"/>
        <v>#REF!</v>
      </c>
      <c r="T73" s="513" t="e">
        <f t="shared" si="233"/>
        <v>#REF!</v>
      </c>
      <c r="U73" s="513" t="e">
        <f t="shared" si="233"/>
        <v>#REF!</v>
      </c>
      <c r="V73" s="513" t="e">
        <f t="shared" si="233"/>
        <v>#REF!</v>
      </c>
      <c r="W73" s="513" t="e">
        <f t="shared" si="233"/>
        <v>#REF!</v>
      </c>
      <c r="X73" s="513" t="e">
        <f t="shared" si="233"/>
        <v>#REF!</v>
      </c>
      <c r="Y73" s="513" t="e">
        <f t="shared" si="233"/>
        <v>#REF!</v>
      </c>
      <c r="Z73" s="513" t="e">
        <f t="shared" si="233"/>
        <v>#REF!</v>
      </c>
      <c r="AA73" s="513" t="e">
        <f t="shared" si="233"/>
        <v>#REF!</v>
      </c>
      <c r="AB73" s="513" t="e">
        <f t="shared" si="233"/>
        <v>#REF!</v>
      </c>
      <c r="AC73" s="513" t="e">
        <f t="shared" si="233"/>
        <v>#REF!</v>
      </c>
      <c r="AD73" s="513" t="e">
        <f t="shared" si="233"/>
        <v>#REF!</v>
      </c>
      <c r="AE73" s="513"/>
      <c r="AF73" s="513">
        <f t="shared" si="233"/>
        <v>0</v>
      </c>
      <c r="AG73" s="755" t="e">
        <f t="shared" si="233"/>
        <v>#REF!</v>
      </c>
      <c r="AH73" s="755" t="e">
        <f t="shared" si="233"/>
        <v>#REF!</v>
      </c>
      <c r="AI73" s="755" t="e">
        <f t="shared" si="233"/>
        <v>#REF!</v>
      </c>
      <c r="AJ73" s="513" t="e">
        <f t="shared" si="233"/>
        <v>#REF!</v>
      </c>
      <c r="AK73" s="513" t="e">
        <f t="shared" si="233"/>
        <v>#REF!</v>
      </c>
      <c r="AL73" s="513" t="e">
        <f t="shared" si="233"/>
        <v>#REF!</v>
      </c>
      <c r="AM73" s="513" t="e">
        <f t="shared" si="233"/>
        <v>#REF!</v>
      </c>
      <c r="AN73" s="513" t="e">
        <f t="shared" si="233"/>
        <v>#REF!</v>
      </c>
      <c r="AO73" s="513" t="e">
        <f t="shared" si="233"/>
        <v>#REF!</v>
      </c>
      <c r="AP73" s="513" t="e">
        <f t="shared" si="233"/>
        <v>#REF!</v>
      </c>
      <c r="AQ73" s="513">
        <f t="shared" si="233"/>
        <v>0</v>
      </c>
      <c r="AR73" s="755" t="e">
        <f t="shared" si="233"/>
        <v>#REF!</v>
      </c>
      <c r="AS73" s="755" t="e">
        <f t="shared" si="233"/>
        <v>#REF!</v>
      </c>
      <c r="AT73" s="755" t="e">
        <f t="shared" si="233"/>
        <v>#REF!</v>
      </c>
      <c r="AU73" s="755" t="e">
        <f t="shared" si="233"/>
        <v>#REF!</v>
      </c>
      <c r="AV73" s="755" t="e">
        <f t="shared" si="233"/>
        <v>#REF!</v>
      </c>
      <c r="AW73" s="755" t="e">
        <f t="shared" si="233"/>
        <v>#REF!</v>
      </c>
      <c r="AX73" s="755" t="e">
        <f t="shared" si="233"/>
        <v>#REF!</v>
      </c>
      <c r="AY73" s="513">
        <f t="shared" si="233"/>
        <v>69</v>
      </c>
      <c r="AZ73" s="513">
        <f t="shared" si="233"/>
        <v>191191</v>
      </c>
      <c r="BA73" s="513">
        <f t="shared" si="233"/>
        <v>185161</v>
      </c>
      <c r="BB73" s="513">
        <f t="shared" si="233"/>
        <v>0</v>
      </c>
      <c r="BC73" s="513">
        <f t="shared" si="233"/>
        <v>0</v>
      </c>
      <c r="BD73" s="513">
        <f t="shared" si="233"/>
        <v>181305</v>
      </c>
      <c r="BE73" s="515"/>
      <c r="BF73" s="542" t="s">
        <v>894</v>
      </c>
      <c r="BG73" s="544"/>
    </row>
    <row r="74" spans="1:59" s="510" customFormat="1" ht="18" customHeight="1">
      <c r="A74" s="516"/>
      <c r="B74" s="521" t="s">
        <v>38</v>
      </c>
      <c r="C74" s="519">
        <v>3</v>
      </c>
      <c r="D74" s="519">
        <v>5503</v>
      </c>
      <c r="E74" s="519">
        <v>5503</v>
      </c>
      <c r="F74" s="664"/>
      <c r="G74" s="519"/>
      <c r="H74" s="519"/>
      <c r="I74" s="518">
        <f t="shared" si="232"/>
        <v>5503</v>
      </c>
      <c r="J74" s="519">
        <f t="shared" ref="J74:J81" si="234">SUM(K74:L74)</f>
        <v>5503</v>
      </c>
      <c r="K74" s="519">
        <v>5503</v>
      </c>
      <c r="L74" s="519"/>
      <c r="M74" s="78">
        <f t="shared" ref="M74:M81" si="235">SUM(N74:O74)</f>
        <v>0</v>
      </c>
      <c r="N74" s="518"/>
      <c r="O74" s="519"/>
      <c r="P74" s="519"/>
      <c r="Q74" s="519"/>
      <c r="R74" s="519">
        <v>1</v>
      </c>
      <c r="S74" s="519" t="e">
        <f>VLOOKUP(B74,ĐT!#REF!,6,0)</f>
        <v>#REF!</v>
      </c>
      <c r="T74" s="519" t="e">
        <f>VLOOKUP(B74,ĐT!#REF!,7,0)</f>
        <v>#REF!</v>
      </c>
      <c r="U74" s="519" t="e">
        <f>VLOOKUP(B74,ĐT!#REF!,8,0)</f>
        <v>#REF!</v>
      </c>
      <c r="V74" s="519" t="e">
        <f>VLOOKUP(B74,ĐT!#REF!,9,0)</f>
        <v>#REF!</v>
      </c>
      <c r="W74" s="519" t="e">
        <f>VLOOKUP(B74,ĐT!#REF!,10,0)</f>
        <v>#REF!</v>
      </c>
      <c r="X74" s="13" t="e">
        <f t="shared" ref="X74:X81" si="236">SUM(Y74:AA74)</f>
        <v>#REF!</v>
      </c>
      <c r="Y74" s="13" t="e">
        <f t="shared" ref="Y74:Y81" si="237">+AC74+AN74</f>
        <v>#REF!</v>
      </c>
      <c r="Z74" s="13" t="e">
        <f t="shared" ref="Z74:AA81" si="238">+AD74+AO74</f>
        <v>#REF!</v>
      </c>
      <c r="AA74" s="13" t="e">
        <f t="shared" si="238"/>
        <v>#REF!</v>
      </c>
      <c r="AB74" s="13" t="e">
        <f>VLOOKUP(B74,ĐT!#REF!,19,0)</f>
        <v>#REF!</v>
      </c>
      <c r="AC74" s="13" t="e">
        <f>VLOOKUP(B74,ĐT!#REF!,20,0)</f>
        <v>#REF!</v>
      </c>
      <c r="AD74" s="13" t="e">
        <f>VLOOKUP(B74,ĐT!#REF!,21,0)</f>
        <v>#REF!</v>
      </c>
      <c r="AE74" s="13" t="e">
        <f>VLOOKUP(B74,ĐT!#REF!,22,0)</f>
        <v>#REF!</v>
      </c>
      <c r="AF74" s="13"/>
      <c r="AG74" s="754" t="e">
        <f>VLOOKUP(B74,ĐT!#REF!,23,0)</f>
        <v>#REF!</v>
      </c>
      <c r="AH74" s="754" t="e">
        <f>VLOOKUP(B74,ĐT!#REF!,24,0)</f>
        <v>#REF!</v>
      </c>
      <c r="AI74" s="754" t="e">
        <f>VLOOKUP(B74,ĐT!#REF!,25,0)</f>
        <v>#REF!</v>
      </c>
      <c r="AJ74" s="13" t="e">
        <f>VLOOKUP(B74,ĐT!#REF!,26,0)</f>
        <v>#REF!</v>
      </c>
      <c r="AK74" s="13" t="e">
        <f>VLOOKUP(B74,ĐT!#REF!,27,0)</f>
        <v>#REF!</v>
      </c>
      <c r="AL74" s="13" t="e">
        <f>VLOOKUP(B74,ĐT!#REF!,28,0)</f>
        <v>#REF!</v>
      </c>
      <c r="AM74" s="13" t="e">
        <f>VLOOKUP(B74,ĐT!#REF!,29,0)</f>
        <v>#REF!</v>
      </c>
      <c r="AN74" s="13" t="e">
        <f>VLOOKUP(B74,ĐT!#REF!,30,0)</f>
        <v>#REF!</v>
      </c>
      <c r="AO74" s="13" t="e">
        <f>VLOOKUP(B74,ĐT!#REF!,31,0)</f>
        <v>#REF!</v>
      </c>
      <c r="AP74" s="13" t="e">
        <f>VLOOKUP(B74,ĐT!#REF!,32,0)</f>
        <v>#REF!</v>
      </c>
      <c r="AQ74" s="13"/>
      <c r="AR74" s="754" t="e">
        <f>VLOOKUP(B74,ĐT!#REF!,33,0)</f>
        <v>#REF!</v>
      </c>
      <c r="AS74" s="754" t="e">
        <f>VLOOKUP(B74,ĐT!#REF!,34,0)</f>
        <v>#REF!</v>
      </c>
      <c r="AT74" s="754" t="e">
        <f>VLOOKUP(B74,ĐT!#REF!,35,0)</f>
        <v>#REF!</v>
      </c>
      <c r="AU74" s="754" t="e">
        <f>VLOOKUP(B74,ĐT!#REF!,35,0)</f>
        <v>#REF!</v>
      </c>
      <c r="AV74" s="754" t="e">
        <f>VLOOKUP(B74,ĐT!#REF!,37,0)</f>
        <v>#REF!</v>
      </c>
      <c r="AW74" s="754" t="e">
        <f>VLOOKUP(B74,ĐT!#REF!,38,0)</f>
        <v>#REF!</v>
      </c>
      <c r="AX74" s="754" t="e">
        <f>VLOOKUP(B74,ĐT!#REF!,39,0)</f>
        <v>#REF!</v>
      </c>
      <c r="AY74" s="522">
        <v>2</v>
      </c>
      <c r="AZ74" s="522">
        <f>VLOOKUP(B74,'DM chua PD'!$B$179:$N$262,6,0)</f>
        <v>2363</v>
      </c>
      <c r="BA74" s="522">
        <f>VLOOKUP(B74,'DM chua PD'!$B$179:$N$262,7,0)</f>
        <v>2363</v>
      </c>
      <c r="BB74" s="522">
        <f>VLOOKUP(B74,'DM chua PD'!$B$179:$N$262,8,0)</f>
        <v>0</v>
      </c>
      <c r="BC74" s="522">
        <f>VLOOKUP(B74,'DM chua PD'!$B$179:$N$262,9,0)</f>
        <v>0</v>
      </c>
      <c r="BD74" s="522">
        <f>VLOOKUP(B74,'DM chua PD'!$B$179:$N$262,12,0)</f>
        <v>2363</v>
      </c>
      <c r="BE74" s="515"/>
      <c r="BF74" s="542" t="s">
        <v>894</v>
      </c>
      <c r="BG74" s="545" t="s">
        <v>1237</v>
      </c>
    </row>
    <row r="75" spans="1:59" s="510" customFormat="1" ht="18" customHeight="1">
      <c r="A75" s="516"/>
      <c r="B75" s="521" t="s">
        <v>68</v>
      </c>
      <c r="C75" s="519">
        <v>52</v>
      </c>
      <c r="D75" s="519">
        <v>73963</v>
      </c>
      <c r="E75" s="519">
        <v>73963</v>
      </c>
      <c r="F75" s="664"/>
      <c r="G75" s="519"/>
      <c r="H75" s="519"/>
      <c r="I75" s="518">
        <f t="shared" si="232"/>
        <v>73963</v>
      </c>
      <c r="J75" s="519">
        <f t="shared" si="234"/>
        <v>73963</v>
      </c>
      <c r="K75" s="519">
        <v>73963</v>
      </c>
      <c r="L75" s="519"/>
      <c r="M75" s="78">
        <f t="shared" si="235"/>
        <v>0</v>
      </c>
      <c r="N75" s="518"/>
      <c r="O75" s="519"/>
      <c r="P75" s="519"/>
      <c r="Q75" s="519"/>
      <c r="R75" s="519">
        <v>36</v>
      </c>
      <c r="S75" s="519" t="e">
        <f>VLOOKUP(B75,ĐT!#REF!,6,0)</f>
        <v>#REF!</v>
      </c>
      <c r="T75" s="519" t="e">
        <f>VLOOKUP(B75,ĐT!#REF!,7,0)</f>
        <v>#REF!</v>
      </c>
      <c r="U75" s="519" t="e">
        <f>VLOOKUP(B75,ĐT!#REF!,8,0)</f>
        <v>#REF!</v>
      </c>
      <c r="V75" s="519" t="e">
        <f>VLOOKUP(B75,ĐT!#REF!,9,0)</f>
        <v>#REF!</v>
      </c>
      <c r="W75" s="519" t="e">
        <f>VLOOKUP(B75,ĐT!#REF!,10,0)</f>
        <v>#REF!</v>
      </c>
      <c r="X75" s="13" t="e">
        <f t="shared" si="236"/>
        <v>#REF!</v>
      </c>
      <c r="Y75" s="13" t="e">
        <f t="shared" si="237"/>
        <v>#REF!</v>
      </c>
      <c r="Z75" s="13" t="e">
        <f t="shared" si="238"/>
        <v>#REF!</v>
      </c>
      <c r="AA75" s="13" t="e">
        <f t="shared" si="238"/>
        <v>#REF!</v>
      </c>
      <c r="AB75" s="13" t="e">
        <f>VLOOKUP(B75,ĐT!#REF!,19,0)</f>
        <v>#REF!</v>
      </c>
      <c r="AC75" s="13" t="e">
        <f>VLOOKUP(B75,ĐT!#REF!,20,0)</f>
        <v>#REF!</v>
      </c>
      <c r="AD75" s="13" t="e">
        <f>VLOOKUP(B75,ĐT!#REF!,21,0)</f>
        <v>#REF!</v>
      </c>
      <c r="AE75" s="13" t="e">
        <f>VLOOKUP(B75,ĐT!#REF!,22,0)</f>
        <v>#REF!</v>
      </c>
      <c r="AF75" s="13"/>
      <c r="AG75" s="754" t="e">
        <f>VLOOKUP(B75,ĐT!#REF!,23,0)</f>
        <v>#REF!</v>
      </c>
      <c r="AH75" s="754" t="e">
        <f>VLOOKUP(B75,ĐT!#REF!,24,0)</f>
        <v>#REF!</v>
      </c>
      <c r="AI75" s="754" t="e">
        <f>VLOOKUP(B75,ĐT!#REF!,25,0)</f>
        <v>#REF!</v>
      </c>
      <c r="AJ75" s="13" t="e">
        <f>VLOOKUP(B75,ĐT!#REF!,26,0)</f>
        <v>#REF!</v>
      </c>
      <c r="AK75" s="13" t="e">
        <f>VLOOKUP(B75,ĐT!#REF!,27,0)</f>
        <v>#REF!</v>
      </c>
      <c r="AL75" s="13" t="e">
        <f>VLOOKUP(B75,ĐT!#REF!,28,0)</f>
        <v>#REF!</v>
      </c>
      <c r="AM75" s="13" t="e">
        <f>VLOOKUP(B75,ĐT!#REF!,29,0)</f>
        <v>#REF!</v>
      </c>
      <c r="AN75" s="13" t="e">
        <f>VLOOKUP(B75,ĐT!#REF!,30,0)</f>
        <v>#REF!</v>
      </c>
      <c r="AO75" s="13" t="e">
        <f>VLOOKUP(B75,ĐT!#REF!,31,0)</f>
        <v>#REF!</v>
      </c>
      <c r="AP75" s="13" t="e">
        <f>VLOOKUP(B75,ĐT!#REF!,32,0)</f>
        <v>#REF!</v>
      </c>
      <c r="AQ75" s="13"/>
      <c r="AR75" s="754" t="e">
        <f>VLOOKUP(B75,ĐT!#REF!,33,0)</f>
        <v>#REF!</v>
      </c>
      <c r="AS75" s="754" t="e">
        <f>VLOOKUP(B75,ĐT!#REF!,34,0)</f>
        <v>#REF!</v>
      </c>
      <c r="AT75" s="754" t="e">
        <f>VLOOKUP(B75,ĐT!#REF!,35,0)</f>
        <v>#REF!</v>
      </c>
      <c r="AU75" s="754" t="e">
        <f>VLOOKUP(B75,ĐT!#REF!,35,0)</f>
        <v>#REF!</v>
      </c>
      <c r="AV75" s="754" t="e">
        <f>VLOOKUP(B75,ĐT!#REF!,37,0)</f>
        <v>#REF!</v>
      </c>
      <c r="AW75" s="754" t="e">
        <f>VLOOKUP(B75,ĐT!#REF!,38,0)</f>
        <v>#REF!</v>
      </c>
      <c r="AX75" s="754" t="e">
        <f>VLOOKUP(B75,ĐT!#REF!,39,0)</f>
        <v>#REF!</v>
      </c>
      <c r="AY75" s="522">
        <v>16</v>
      </c>
      <c r="AZ75" s="522">
        <f>VLOOKUP(B75,'DM chua PD'!$B$179:$N$262,6,0)</f>
        <v>18910</v>
      </c>
      <c r="BA75" s="522">
        <f>VLOOKUP(B75,'DM chua PD'!$B$179:$N$262,7,0)</f>
        <v>18880</v>
      </c>
      <c r="BB75" s="522">
        <f>VLOOKUP(B75,'DM chua PD'!$B$179:$N$262,8,0)</f>
        <v>0</v>
      </c>
      <c r="BC75" s="522">
        <f>VLOOKUP(B75,'DM chua PD'!$B$179:$N$262,9,0)</f>
        <v>0</v>
      </c>
      <c r="BD75" s="522">
        <f>VLOOKUP(B75,'DM chua PD'!$B$179:$N$262,12,0)</f>
        <v>18910</v>
      </c>
      <c r="BE75" s="515"/>
      <c r="BF75" s="542" t="s">
        <v>894</v>
      </c>
      <c r="BG75" s="545" t="s">
        <v>896</v>
      </c>
    </row>
    <row r="76" spans="1:59" s="510" customFormat="1" ht="18" customHeight="1">
      <c r="A76" s="516"/>
      <c r="B76" s="521" t="s">
        <v>77</v>
      </c>
      <c r="C76" s="519">
        <v>31</v>
      </c>
      <c r="D76" s="519">
        <v>20636</v>
      </c>
      <c r="E76" s="519">
        <v>20636</v>
      </c>
      <c r="F76" s="664"/>
      <c r="G76" s="519"/>
      <c r="H76" s="519"/>
      <c r="I76" s="518">
        <f t="shared" si="232"/>
        <v>20636</v>
      </c>
      <c r="J76" s="519">
        <f t="shared" si="234"/>
        <v>20636</v>
      </c>
      <c r="K76" s="519">
        <v>20636</v>
      </c>
      <c r="L76" s="519"/>
      <c r="M76" s="78">
        <f t="shared" si="235"/>
        <v>0</v>
      </c>
      <c r="N76" s="518"/>
      <c r="O76" s="519"/>
      <c r="P76" s="519"/>
      <c r="Q76" s="519"/>
      <c r="R76" s="519">
        <v>18</v>
      </c>
      <c r="S76" s="519" t="e">
        <f>VLOOKUP(B76,ĐT!#REF!,6,0)</f>
        <v>#REF!</v>
      </c>
      <c r="T76" s="519" t="e">
        <f>VLOOKUP(B76,ĐT!#REF!,7,0)</f>
        <v>#REF!</v>
      </c>
      <c r="U76" s="519" t="e">
        <f>VLOOKUP(B76,ĐT!#REF!,8,0)</f>
        <v>#REF!</v>
      </c>
      <c r="V76" s="519" t="e">
        <f>VLOOKUP(B76,ĐT!#REF!,9,0)</f>
        <v>#REF!</v>
      </c>
      <c r="W76" s="519" t="e">
        <f>VLOOKUP(B76,ĐT!#REF!,10,0)</f>
        <v>#REF!</v>
      </c>
      <c r="X76" s="13" t="e">
        <f t="shared" si="236"/>
        <v>#REF!</v>
      </c>
      <c r="Y76" s="13" t="e">
        <f t="shared" si="237"/>
        <v>#REF!</v>
      </c>
      <c r="Z76" s="13" t="e">
        <f t="shared" si="238"/>
        <v>#REF!</v>
      </c>
      <c r="AA76" s="13" t="e">
        <f t="shared" si="238"/>
        <v>#REF!</v>
      </c>
      <c r="AB76" s="13" t="e">
        <f>VLOOKUP(B76,ĐT!#REF!,19,0)</f>
        <v>#REF!</v>
      </c>
      <c r="AC76" s="13" t="e">
        <f>VLOOKUP(B76,ĐT!#REF!,20,0)</f>
        <v>#REF!</v>
      </c>
      <c r="AD76" s="13" t="e">
        <f>VLOOKUP(B76,ĐT!#REF!,21,0)</f>
        <v>#REF!</v>
      </c>
      <c r="AE76" s="13" t="e">
        <f>VLOOKUP(B76,ĐT!#REF!,22,0)</f>
        <v>#REF!</v>
      </c>
      <c r="AF76" s="13"/>
      <c r="AG76" s="754" t="e">
        <f>VLOOKUP(B76,ĐT!#REF!,23,0)</f>
        <v>#REF!</v>
      </c>
      <c r="AH76" s="754" t="e">
        <f>VLOOKUP(B76,ĐT!#REF!,24,0)</f>
        <v>#REF!</v>
      </c>
      <c r="AI76" s="754" t="e">
        <f>VLOOKUP(B76,ĐT!#REF!,25,0)</f>
        <v>#REF!</v>
      </c>
      <c r="AJ76" s="13" t="e">
        <f>VLOOKUP(B76,ĐT!#REF!,26,0)</f>
        <v>#REF!</v>
      </c>
      <c r="AK76" s="13" t="e">
        <f>VLOOKUP(B76,ĐT!#REF!,27,0)</f>
        <v>#REF!</v>
      </c>
      <c r="AL76" s="13" t="e">
        <f>VLOOKUP(B76,ĐT!#REF!,28,0)</f>
        <v>#REF!</v>
      </c>
      <c r="AM76" s="13" t="e">
        <f>VLOOKUP(B76,ĐT!#REF!,29,0)</f>
        <v>#REF!</v>
      </c>
      <c r="AN76" s="13" t="e">
        <f>VLOOKUP(B76,ĐT!#REF!,30,0)</f>
        <v>#REF!</v>
      </c>
      <c r="AO76" s="13" t="e">
        <f>VLOOKUP(B76,ĐT!#REF!,31,0)</f>
        <v>#REF!</v>
      </c>
      <c r="AP76" s="13" t="e">
        <f>VLOOKUP(B76,ĐT!#REF!,32,0)</f>
        <v>#REF!</v>
      </c>
      <c r="AQ76" s="13"/>
      <c r="AR76" s="754" t="e">
        <f>VLOOKUP(B76,ĐT!#REF!,33,0)</f>
        <v>#REF!</v>
      </c>
      <c r="AS76" s="754" t="e">
        <f>VLOOKUP(B76,ĐT!#REF!,34,0)</f>
        <v>#REF!</v>
      </c>
      <c r="AT76" s="754" t="e">
        <f>VLOOKUP(B76,ĐT!#REF!,35,0)</f>
        <v>#REF!</v>
      </c>
      <c r="AU76" s="754" t="e">
        <f>VLOOKUP(B76,ĐT!#REF!,35,0)</f>
        <v>#REF!</v>
      </c>
      <c r="AV76" s="754" t="e">
        <f>VLOOKUP(B76,ĐT!#REF!,37,0)</f>
        <v>#REF!</v>
      </c>
      <c r="AW76" s="754" t="e">
        <f>VLOOKUP(B76,ĐT!#REF!,38,0)</f>
        <v>#REF!</v>
      </c>
      <c r="AX76" s="754" t="e">
        <f>VLOOKUP(B76,ĐT!#REF!,39,0)</f>
        <v>#REF!</v>
      </c>
      <c r="AY76" s="522">
        <v>13</v>
      </c>
      <c r="AZ76" s="522">
        <f>VLOOKUP(B76,'DM chua PD'!$B$179:$N$262,6,0)</f>
        <v>6511</v>
      </c>
      <c r="BA76" s="522">
        <f>VLOOKUP(B76,'DM chua PD'!$B$179:$N$262,7,0)</f>
        <v>6511</v>
      </c>
      <c r="BB76" s="522">
        <f>VLOOKUP(B76,'DM chua PD'!$B$179:$N$262,8,0)</f>
        <v>0</v>
      </c>
      <c r="BC76" s="522">
        <f>VLOOKUP(B76,'DM chua PD'!$B$179:$N$262,9,0)</f>
        <v>0</v>
      </c>
      <c r="BD76" s="522">
        <f>VLOOKUP(B76,'DM chua PD'!$B$179:$N$262,12,0)</f>
        <v>6511</v>
      </c>
      <c r="BE76" s="515"/>
      <c r="BF76" s="542" t="s">
        <v>894</v>
      </c>
      <c r="BG76" s="545" t="s">
        <v>897</v>
      </c>
    </row>
    <row r="77" spans="1:59" s="510" customFormat="1" ht="18" customHeight="1">
      <c r="A77" s="516"/>
      <c r="B77" s="521" t="s">
        <v>152</v>
      </c>
      <c r="C77" s="519">
        <v>21</v>
      </c>
      <c r="D77" s="519">
        <v>101488</v>
      </c>
      <c r="E77" s="519">
        <v>101488</v>
      </c>
      <c r="F77" s="664"/>
      <c r="G77" s="519"/>
      <c r="H77" s="519"/>
      <c r="I77" s="518">
        <f t="shared" si="232"/>
        <v>101488</v>
      </c>
      <c r="J77" s="519">
        <f t="shared" si="234"/>
        <v>101488</v>
      </c>
      <c r="K77" s="519">
        <v>101488</v>
      </c>
      <c r="L77" s="519"/>
      <c r="M77" s="78">
        <f t="shared" si="235"/>
        <v>0</v>
      </c>
      <c r="N77" s="518"/>
      <c r="O77" s="519"/>
      <c r="P77" s="519"/>
      <c r="Q77" s="519"/>
      <c r="R77" s="519">
        <v>15</v>
      </c>
      <c r="S77" s="519" t="e">
        <f>VLOOKUP(B77,ĐT!#REF!,6,0)</f>
        <v>#REF!</v>
      </c>
      <c r="T77" s="519" t="e">
        <f>VLOOKUP(B77,ĐT!#REF!,7,0)</f>
        <v>#REF!</v>
      </c>
      <c r="U77" s="519" t="e">
        <f>VLOOKUP(B77,ĐT!#REF!,8,0)</f>
        <v>#REF!</v>
      </c>
      <c r="V77" s="519" t="e">
        <f>VLOOKUP(B77,ĐT!#REF!,9,0)</f>
        <v>#REF!</v>
      </c>
      <c r="W77" s="519" t="e">
        <f>VLOOKUP(B77,ĐT!#REF!,10,0)</f>
        <v>#REF!</v>
      </c>
      <c r="X77" s="13" t="e">
        <f t="shared" si="236"/>
        <v>#REF!</v>
      </c>
      <c r="Y77" s="13" t="e">
        <f t="shared" si="237"/>
        <v>#REF!</v>
      </c>
      <c r="Z77" s="13" t="e">
        <f t="shared" si="238"/>
        <v>#REF!</v>
      </c>
      <c r="AA77" s="13" t="e">
        <f t="shared" si="238"/>
        <v>#REF!</v>
      </c>
      <c r="AB77" s="13" t="e">
        <f>VLOOKUP(B77,ĐT!#REF!,19,0)</f>
        <v>#REF!</v>
      </c>
      <c r="AC77" s="13" t="e">
        <f>VLOOKUP(B77,ĐT!#REF!,20,0)</f>
        <v>#REF!</v>
      </c>
      <c r="AD77" s="13" t="e">
        <f>VLOOKUP(B77,ĐT!#REF!,21,0)</f>
        <v>#REF!</v>
      </c>
      <c r="AE77" s="13" t="e">
        <f>VLOOKUP(B77,ĐT!#REF!,22,0)</f>
        <v>#REF!</v>
      </c>
      <c r="AF77" s="13"/>
      <c r="AG77" s="754" t="e">
        <f>VLOOKUP(B77,ĐT!#REF!,23,0)</f>
        <v>#REF!</v>
      </c>
      <c r="AH77" s="754" t="e">
        <f>VLOOKUP(B77,ĐT!#REF!,24,0)</f>
        <v>#REF!</v>
      </c>
      <c r="AI77" s="754" t="e">
        <f>VLOOKUP(B77,ĐT!#REF!,25,0)</f>
        <v>#REF!</v>
      </c>
      <c r="AJ77" s="13" t="e">
        <f>VLOOKUP(B77,ĐT!#REF!,26,0)</f>
        <v>#REF!</v>
      </c>
      <c r="AK77" s="13" t="e">
        <f>VLOOKUP(B77,ĐT!#REF!,27,0)</f>
        <v>#REF!</v>
      </c>
      <c r="AL77" s="13" t="e">
        <f>VLOOKUP(B77,ĐT!#REF!,28,0)</f>
        <v>#REF!</v>
      </c>
      <c r="AM77" s="13" t="e">
        <f>VLOOKUP(B77,ĐT!#REF!,29,0)</f>
        <v>#REF!</v>
      </c>
      <c r="AN77" s="13" t="e">
        <f>VLOOKUP(B77,ĐT!#REF!,30,0)</f>
        <v>#REF!</v>
      </c>
      <c r="AO77" s="13" t="e">
        <f>VLOOKUP(B77,ĐT!#REF!,31,0)</f>
        <v>#REF!</v>
      </c>
      <c r="AP77" s="13" t="e">
        <f>VLOOKUP(B77,ĐT!#REF!,32,0)</f>
        <v>#REF!</v>
      </c>
      <c r="AQ77" s="13"/>
      <c r="AR77" s="754" t="e">
        <f>VLOOKUP(B77,ĐT!#REF!,33,0)</f>
        <v>#REF!</v>
      </c>
      <c r="AS77" s="754" t="e">
        <f>VLOOKUP(B77,ĐT!#REF!,34,0)</f>
        <v>#REF!</v>
      </c>
      <c r="AT77" s="754" t="e">
        <f>VLOOKUP(B77,ĐT!#REF!,35,0)</f>
        <v>#REF!</v>
      </c>
      <c r="AU77" s="754" t="e">
        <f>VLOOKUP(B77,ĐT!#REF!,35,0)</f>
        <v>#REF!</v>
      </c>
      <c r="AV77" s="754" t="e">
        <f>VLOOKUP(B77,ĐT!#REF!,37,0)</f>
        <v>#REF!</v>
      </c>
      <c r="AW77" s="754" t="e">
        <f>VLOOKUP(B77,ĐT!#REF!,38,0)</f>
        <v>#REF!</v>
      </c>
      <c r="AX77" s="754" t="e">
        <f>VLOOKUP(B77,ĐT!#REF!,39,0)</f>
        <v>#REF!</v>
      </c>
      <c r="AY77" s="522">
        <v>6</v>
      </c>
      <c r="AZ77" s="522">
        <f>VLOOKUP(B77,'DM chua PD'!$B$179:$N$262,6,0)</f>
        <v>42823</v>
      </c>
      <c r="BA77" s="522">
        <f>VLOOKUP(B77,'DM chua PD'!$B$179:$N$262,7,0)</f>
        <v>42823</v>
      </c>
      <c r="BB77" s="522">
        <f>VLOOKUP(B77,'DM chua PD'!$B$179:$N$262,8,0)</f>
        <v>0</v>
      </c>
      <c r="BC77" s="522">
        <f>VLOOKUP(B77,'DM chua PD'!$B$179:$N$262,9,0)</f>
        <v>0</v>
      </c>
      <c r="BD77" s="522">
        <f>VLOOKUP(B77,'DM chua PD'!$B$179:$N$262,12,0)</f>
        <v>42823</v>
      </c>
      <c r="BE77" s="515"/>
      <c r="BF77" s="542" t="s">
        <v>894</v>
      </c>
      <c r="BG77" s="545" t="s">
        <v>898</v>
      </c>
    </row>
    <row r="78" spans="1:59" s="510" customFormat="1" ht="18" customHeight="1">
      <c r="A78" s="516"/>
      <c r="B78" s="521" t="s">
        <v>204</v>
      </c>
      <c r="C78" s="519">
        <v>31</v>
      </c>
      <c r="D78" s="519">
        <v>192693</v>
      </c>
      <c r="E78" s="519">
        <v>192693</v>
      </c>
      <c r="F78" s="664"/>
      <c r="G78" s="519"/>
      <c r="H78" s="519"/>
      <c r="I78" s="518">
        <f t="shared" si="232"/>
        <v>192693</v>
      </c>
      <c r="J78" s="519">
        <f t="shared" si="234"/>
        <v>192693</v>
      </c>
      <c r="K78" s="519">
        <v>192693</v>
      </c>
      <c r="L78" s="519"/>
      <c r="M78" s="78">
        <f t="shared" si="235"/>
        <v>0</v>
      </c>
      <c r="N78" s="518"/>
      <c r="O78" s="519"/>
      <c r="P78" s="519"/>
      <c r="Q78" s="519"/>
      <c r="R78" s="519">
        <v>15</v>
      </c>
      <c r="S78" s="519" t="e">
        <f>VLOOKUP(B78,ĐT!#REF!,6,0)</f>
        <v>#REF!</v>
      </c>
      <c r="T78" s="519" t="e">
        <f>VLOOKUP(B78,ĐT!#REF!,7,0)</f>
        <v>#REF!</v>
      </c>
      <c r="U78" s="519" t="e">
        <f>VLOOKUP(B78,ĐT!#REF!,8,0)</f>
        <v>#REF!</v>
      </c>
      <c r="V78" s="519" t="e">
        <f>VLOOKUP(B78,ĐT!#REF!,9,0)</f>
        <v>#REF!</v>
      </c>
      <c r="W78" s="519" t="e">
        <f>VLOOKUP(B78,ĐT!#REF!,10,0)</f>
        <v>#REF!</v>
      </c>
      <c r="X78" s="13" t="e">
        <f t="shared" si="236"/>
        <v>#REF!</v>
      </c>
      <c r="Y78" s="13" t="e">
        <f t="shared" si="237"/>
        <v>#REF!</v>
      </c>
      <c r="Z78" s="13" t="e">
        <f t="shared" si="238"/>
        <v>#REF!</v>
      </c>
      <c r="AA78" s="13" t="e">
        <f t="shared" si="238"/>
        <v>#REF!</v>
      </c>
      <c r="AB78" s="13" t="e">
        <f>VLOOKUP(B78,ĐT!#REF!,19,0)</f>
        <v>#REF!</v>
      </c>
      <c r="AC78" s="13" t="e">
        <f>VLOOKUP(B78,ĐT!#REF!,20,0)</f>
        <v>#REF!</v>
      </c>
      <c r="AD78" s="13" t="e">
        <f>VLOOKUP(B78,ĐT!#REF!,21,0)</f>
        <v>#REF!</v>
      </c>
      <c r="AE78" s="13" t="e">
        <f>VLOOKUP(B78,ĐT!#REF!,22,0)</f>
        <v>#REF!</v>
      </c>
      <c r="AF78" s="13"/>
      <c r="AG78" s="754" t="e">
        <f>VLOOKUP(B78,ĐT!#REF!,23,0)</f>
        <v>#REF!</v>
      </c>
      <c r="AH78" s="754" t="e">
        <f>VLOOKUP(B78,ĐT!#REF!,24,0)</f>
        <v>#REF!</v>
      </c>
      <c r="AI78" s="754" t="e">
        <f>VLOOKUP(B78,ĐT!#REF!,25,0)</f>
        <v>#REF!</v>
      </c>
      <c r="AJ78" s="13" t="e">
        <f>VLOOKUP(B78,ĐT!#REF!,26,0)</f>
        <v>#REF!</v>
      </c>
      <c r="AK78" s="13" t="e">
        <f>VLOOKUP(B78,ĐT!#REF!,27,0)</f>
        <v>#REF!</v>
      </c>
      <c r="AL78" s="13" t="e">
        <f>VLOOKUP(B78,ĐT!#REF!,28,0)</f>
        <v>#REF!</v>
      </c>
      <c r="AM78" s="13" t="e">
        <f>VLOOKUP(B78,ĐT!#REF!,29,0)</f>
        <v>#REF!</v>
      </c>
      <c r="AN78" s="13" t="e">
        <f>VLOOKUP(B78,ĐT!#REF!,30,0)</f>
        <v>#REF!</v>
      </c>
      <c r="AO78" s="13" t="e">
        <f>VLOOKUP(B78,ĐT!#REF!,31,0)</f>
        <v>#REF!</v>
      </c>
      <c r="AP78" s="13" t="e">
        <f>VLOOKUP(B78,ĐT!#REF!,32,0)</f>
        <v>#REF!</v>
      </c>
      <c r="AQ78" s="13"/>
      <c r="AR78" s="754" t="e">
        <f>VLOOKUP(B78,ĐT!#REF!,33,0)</f>
        <v>#REF!</v>
      </c>
      <c r="AS78" s="754" t="e">
        <f>VLOOKUP(B78,ĐT!#REF!,34,0)</f>
        <v>#REF!</v>
      </c>
      <c r="AT78" s="754" t="e">
        <f>VLOOKUP(B78,ĐT!#REF!,35,0)</f>
        <v>#REF!</v>
      </c>
      <c r="AU78" s="754" t="e">
        <f>VLOOKUP(B78,ĐT!#REF!,35,0)</f>
        <v>#REF!</v>
      </c>
      <c r="AV78" s="754" t="e">
        <f>VLOOKUP(B78,ĐT!#REF!,37,0)</f>
        <v>#REF!</v>
      </c>
      <c r="AW78" s="754" t="e">
        <f>VLOOKUP(B78,ĐT!#REF!,38,0)</f>
        <v>#REF!</v>
      </c>
      <c r="AX78" s="754" t="e">
        <f>VLOOKUP(B78,ĐT!#REF!,39,0)</f>
        <v>#REF!</v>
      </c>
      <c r="AY78" s="522">
        <v>16</v>
      </c>
      <c r="AZ78" s="522">
        <f>VLOOKUP(B78,'DM chua PD'!$B$179:$N$262,6,0)</f>
        <v>47800</v>
      </c>
      <c r="BA78" s="522">
        <f>VLOOKUP(B78,'DM chua PD'!$B$179:$N$262,7,0)</f>
        <v>47800</v>
      </c>
      <c r="BB78" s="522">
        <f>VLOOKUP(B78,'DM chua PD'!$B$179:$N$262,8,0)</f>
        <v>0</v>
      </c>
      <c r="BC78" s="522">
        <f>VLOOKUP(B78,'DM chua PD'!$B$179:$N$262,9,0)</f>
        <v>0</v>
      </c>
      <c r="BD78" s="522">
        <f>VLOOKUP(B78,'DM chua PD'!$B$179:$N$262,12,0)</f>
        <v>47800</v>
      </c>
      <c r="BE78" s="515"/>
      <c r="BF78" s="542" t="s">
        <v>894</v>
      </c>
      <c r="BG78" s="545" t="s">
        <v>899</v>
      </c>
    </row>
    <row r="79" spans="1:59" s="510" customFormat="1" ht="18" customHeight="1">
      <c r="A79" s="516"/>
      <c r="B79" s="521" t="s">
        <v>217</v>
      </c>
      <c r="C79" s="519">
        <v>29</v>
      </c>
      <c r="D79" s="519">
        <v>216991</v>
      </c>
      <c r="E79" s="519">
        <v>216991</v>
      </c>
      <c r="F79" s="664"/>
      <c r="G79" s="519"/>
      <c r="H79" s="519"/>
      <c r="I79" s="518">
        <f t="shared" si="232"/>
        <v>216991</v>
      </c>
      <c r="J79" s="519">
        <f t="shared" si="234"/>
        <v>216991</v>
      </c>
      <c r="K79" s="519">
        <v>216991</v>
      </c>
      <c r="L79" s="519"/>
      <c r="M79" s="78">
        <f t="shared" si="235"/>
        <v>0</v>
      </c>
      <c r="N79" s="518"/>
      <c r="O79" s="519"/>
      <c r="P79" s="519"/>
      <c r="Q79" s="519"/>
      <c r="R79" s="519">
        <v>27</v>
      </c>
      <c r="S79" s="519" t="e">
        <f>VLOOKUP(B79,ĐT!#REF!,6,0)</f>
        <v>#REF!</v>
      </c>
      <c r="T79" s="519" t="e">
        <f>VLOOKUP(B79,ĐT!#REF!,7,0)</f>
        <v>#REF!</v>
      </c>
      <c r="U79" s="519" t="e">
        <f>VLOOKUP(B79,ĐT!#REF!,8,0)</f>
        <v>#REF!</v>
      </c>
      <c r="V79" s="519" t="e">
        <f>VLOOKUP(B79,ĐT!#REF!,9,0)</f>
        <v>#REF!</v>
      </c>
      <c r="W79" s="519" t="e">
        <f>VLOOKUP(B79,ĐT!#REF!,10,0)</f>
        <v>#REF!</v>
      </c>
      <c r="X79" s="13" t="e">
        <f t="shared" si="236"/>
        <v>#REF!</v>
      </c>
      <c r="Y79" s="13" t="e">
        <f t="shared" si="237"/>
        <v>#REF!</v>
      </c>
      <c r="Z79" s="13" t="e">
        <f t="shared" si="238"/>
        <v>#REF!</v>
      </c>
      <c r="AA79" s="13" t="e">
        <f t="shared" si="238"/>
        <v>#REF!</v>
      </c>
      <c r="AB79" s="13" t="e">
        <f>VLOOKUP(B79,ĐT!#REF!,19,0)</f>
        <v>#REF!</v>
      </c>
      <c r="AC79" s="13" t="e">
        <f>VLOOKUP(B79,ĐT!#REF!,20,0)</f>
        <v>#REF!</v>
      </c>
      <c r="AD79" s="13" t="e">
        <f>VLOOKUP(B79,ĐT!#REF!,21,0)</f>
        <v>#REF!</v>
      </c>
      <c r="AE79" s="13" t="e">
        <f>VLOOKUP(B79,ĐT!#REF!,22,0)</f>
        <v>#REF!</v>
      </c>
      <c r="AF79" s="13"/>
      <c r="AG79" s="754" t="e">
        <f>VLOOKUP(B79,ĐT!#REF!,23,0)</f>
        <v>#REF!</v>
      </c>
      <c r="AH79" s="754" t="e">
        <f>VLOOKUP(B79,ĐT!#REF!,24,0)</f>
        <v>#REF!</v>
      </c>
      <c r="AI79" s="754" t="e">
        <f>VLOOKUP(B79,ĐT!#REF!,25,0)</f>
        <v>#REF!</v>
      </c>
      <c r="AJ79" s="13" t="e">
        <f>VLOOKUP(B79,ĐT!#REF!,26,0)</f>
        <v>#REF!</v>
      </c>
      <c r="AK79" s="13" t="e">
        <f>VLOOKUP(B79,ĐT!#REF!,27,0)</f>
        <v>#REF!</v>
      </c>
      <c r="AL79" s="13" t="e">
        <f>VLOOKUP(B79,ĐT!#REF!,28,0)</f>
        <v>#REF!</v>
      </c>
      <c r="AM79" s="13" t="e">
        <f>VLOOKUP(B79,ĐT!#REF!,29,0)</f>
        <v>#REF!</v>
      </c>
      <c r="AN79" s="13" t="e">
        <f>VLOOKUP(B79,ĐT!#REF!,30,0)</f>
        <v>#REF!</v>
      </c>
      <c r="AO79" s="13" t="e">
        <f>VLOOKUP(B79,ĐT!#REF!,31,0)</f>
        <v>#REF!</v>
      </c>
      <c r="AP79" s="13" t="e">
        <f>VLOOKUP(B79,ĐT!#REF!,32,0)</f>
        <v>#REF!</v>
      </c>
      <c r="AQ79" s="13"/>
      <c r="AR79" s="754" t="e">
        <f>VLOOKUP(B79,ĐT!#REF!,33,0)</f>
        <v>#REF!</v>
      </c>
      <c r="AS79" s="754" t="e">
        <f>VLOOKUP(B79,ĐT!#REF!,34,0)</f>
        <v>#REF!</v>
      </c>
      <c r="AT79" s="754" t="e">
        <f>VLOOKUP(B79,ĐT!#REF!,35,0)</f>
        <v>#REF!</v>
      </c>
      <c r="AU79" s="754" t="e">
        <f>VLOOKUP(B79,ĐT!#REF!,35,0)</f>
        <v>#REF!</v>
      </c>
      <c r="AV79" s="754" t="e">
        <f>VLOOKUP(B79,ĐT!#REF!,37,0)</f>
        <v>#REF!</v>
      </c>
      <c r="AW79" s="754" t="e">
        <f>VLOOKUP(B79,ĐT!#REF!,38,0)</f>
        <v>#REF!</v>
      </c>
      <c r="AX79" s="754" t="e">
        <f>VLOOKUP(B79,ĐT!#REF!,39,0)</f>
        <v>#REF!</v>
      </c>
      <c r="AY79" s="522">
        <v>2</v>
      </c>
      <c r="AZ79" s="522">
        <f>VLOOKUP(B79,'DM chua PD'!$B$179:$N$262,6,0)</f>
        <v>9886</v>
      </c>
      <c r="BA79" s="522">
        <f>VLOOKUP(B79,'DM chua PD'!$B$179:$N$262,7,0)</f>
        <v>9886</v>
      </c>
      <c r="BB79" s="522">
        <f>VLOOKUP(B79,'DM chua PD'!$B$179:$N$262,8,0)</f>
        <v>0</v>
      </c>
      <c r="BC79" s="522">
        <f>VLOOKUP(B79,'DM chua PD'!$B$179:$N$262,9,0)</f>
        <v>0</v>
      </c>
      <c r="BD79" s="522">
        <f>VLOOKUP(B79,'DM chua PD'!$B$179:$N$262,12,0)</f>
        <v>0</v>
      </c>
      <c r="BE79" s="515"/>
      <c r="BF79" s="542" t="s">
        <v>894</v>
      </c>
      <c r="BG79" s="545" t="s">
        <v>900</v>
      </c>
    </row>
    <row r="80" spans="1:59" s="510" customFormat="1" ht="18" customHeight="1">
      <c r="A80" s="516"/>
      <c r="B80" s="521" t="s">
        <v>247</v>
      </c>
      <c r="C80" s="519">
        <v>14</v>
      </c>
      <c r="D80" s="519">
        <v>141301</v>
      </c>
      <c r="E80" s="519">
        <v>141301</v>
      </c>
      <c r="F80" s="664"/>
      <c r="G80" s="519"/>
      <c r="H80" s="519"/>
      <c r="I80" s="518">
        <f t="shared" si="232"/>
        <v>141301</v>
      </c>
      <c r="J80" s="519">
        <f t="shared" si="234"/>
        <v>141301</v>
      </c>
      <c r="K80" s="519">
        <v>141301</v>
      </c>
      <c r="L80" s="519"/>
      <c r="M80" s="78">
        <f t="shared" si="235"/>
        <v>0</v>
      </c>
      <c r="N80" s="518"/>
      <c r="O80" s="519"/>
      <c r="P80" s="519"/>
      <c r="Q80" s="519"/>
      <c r="R80" s="519">
        <v>12</v>
      </c>
      <c r="S80" s="519" t="e">
        <f>VLOOKUP(B80,ĐT!#REF!,6,0)</f>
        <v>#REF!</v>
      </c>
      <c r="T80" s="519" t="e">
        <f>VLOOKUP(B80,ĐT!#REF!,7,0)</f>
        <v>#REF!</v>
      </c>
      <c r="U80" s="519" t="e">
        <f>VLOOKUP(B80,ĐT!#REF!,8,0)</f>
        <v>#REF!</v>
      </c>
      <c r="V80" s="519" t="e">
        <f>VLOOKUP(B80,ĐT!#REF!,9,0)</f>
        <v>#REF!</v>
      </c>
      <c r="W80" s="519" t="e">
        <f>VLOOKUP(B80,ĐT!#REF!,10,0)</f>
        <v>#REF!</v>
      </c>
      <c r="X80" s="13" t="e">
        <f t="shared" si="236"/>
        <v>#REF!</v>
      </c>
      <c r="Y80" s="13" t="e">
        <f t="shared" si="237"/>
        <v>#REF!</v>
      </c>
      <c r="Z80" s="13" t="e">
        <f t="shared" si="238"/>
        <v>#REF!</v>
      </c>
      <c r="AA80" s="13" t="e">
        <f t="shared" si="238"/>
        <v>#REF!</v>
      </c>
      <c r="AB80" s="13" t="e">
        <f>VLOOKUP(B80,ĐT!#REF!,19,0)</f>
        <v>#REF!</v>
      </c>
      <c r="AC80" s="13" t="e">
        <f>VLOOKUP(B80,ĐT!#REF!,20,0)</f>
        <v>#REF!</v>
      </c>
      <c r="AD80" s="13" t="e">
        <f>VLOOKUP(B80,ĐT!#REF!,21,0)</f>
        <v>#REF!</v>
      </c>
      <c r="AE80" s="13" t="e">
        <f>VLOOKUP(B80,ĐT!#REF!,22,0)</f>
        <v>#REF!</v>
      </c>
      <c r="AF80" s="13"/>
      <c r="AG80" s="754" t="e">
        <f>VLOOKUP(B80,ĐT!#REF!,23,0)</f>
        <v>#REF!</v>
      </c>
      <c r="AH80" s="754" t="e">
        <f>VLOOKUP(B80,ĐT!#REF!,24,0)</f>
        <v>#REF!</v>
      </c>
      <c r="AI80" s="754" t="e">
        <f>VLOOKUP(B80,ĐT!#REF!,25,0)</f>
        <v>#REF!</v>
      </c>
      <c r="AJ80" s="13" t="e">
        <f>VLOOKUP(B80,ĐT!#REF!,26,0)</f>
        <v>#REF!</v>
      </c>
      <c r="AK80" s="13" t="e">
        <f>VLOOKUP(B80,ĐT!#REF!,27,0)</f>
        <v>#REF!</v>
      </c>
      <c r="AL80" s="13" t="e">
        <f>VLOOKUP(B80,ĐT!#REF!,28,0)</f>
        <v>#REF!</v>
      </c>
      <c r="AM80" s="13" t="e">
        <f>VLOOKUP(B80,ĐT!#REF!,29,0)</f>
        <v>#REF!</v>
      </c>
      <c r="AN80" s="13" t="e">
        <f>VLOOKUP(B80,ĐT!#REF!,30,0)</f>
        <v>#REF!</v>
      </c>
      <c r="AO80" s="13" t="e">
        <f>VLOOKUP(B80,ĐT!#REF!,31,0)</f>
        <v>#REF!</v>
      </c>
      <c r="AP80" s="13" t="e">
        <f>VLOOKUP(B80,ĐT!#REF!,32,0)</f>
        <v>#REF!</v>
      </c>
      <c r="AQ80" s="13"/>
      <c r="AR80" s="754" t="e">
        <f>VLOOKUP(B80,ĐT!#REF!,33,0)</f>
        <v>#REF!</v>
      </c>
      <c r="AS80" s="754" t="e">
        <f>VLOOKUP(B80,ĐT!#REF!,34,0)</f>
        <v>#REF!</v>
      </c>
      <c r="AT80" s="754" t="e">
        <f>VLOOKUP(B80,ĐT!#REF!,35,0)</f>
        <v>#REF!</v>
      </c>
      <c r="AU80" s="754" t="e">
        <f>VLOOKUP(B80,ĐT!#REF!,35,0)</f>
        <v>#REF!</v>
      </c>
      <c r="AV80" s="754" t="e">
        <f>VLOOKUP(B80,ĐT!#REF!,37,0)</f>
        <v>#REF!</v>
      </c>
      <c r="AW80" s="754" t="e">
        <f>VLOOKUP(B80,ĐT!#REF!,38,0)</f>
        <v>#REF!</v>
      </c>
      <c r="AX80" s="754" t="e">
        <f>VLOOKUP(B80,ĐT!#REF!,39,0)</f>
        <v>#REF!</v>
      </c>
      <c r="AY80" s="522">
        <v>2</v>
      </c>
      <c r="AZ80" s="522">
        <f>VLOOKUP(B80,'DM chua PD'!$B$179:$N$262,6,0)</f>
        <v>6000</v>
      </c>
      <c r="BA80" s="522">
        <f>VLOOKUP(B80,'DM chua PD'!$B$179:$N$262,7,0)</f>
        <v>0</v>
      </c>
      <c r="BB80" s="522">
        <f>VLOOKUP(B80,'DM chua PD'!$B$179:$N$262,8,0)</f>
        <v>0</v>
      </c>
      <c r="BC80" s="522">
        <f>VLOOKUP(B80,'DM chua PD'!$B$179:$N$262,9,0)</f>
        <v>0</v>
      </c>
      <c r="BD80" s="522">
        <f>VLOOKUP(B80,'DM chua PD'!$B$179:$N$262,12,0)</f>
        <v>6000</v>
      </c>
      <c r="BE80" s="515"/>
      <c r="BF80" s="542" t="s">
        <v>894</v>
      </c>
      <c r="BG80" s="545" t="s">
        <v>901</v>
      </c>
    </row>
    <row r="81" spans="1:59" s="510" customFormat="1" ht="18" customHeight="1">
      <c r="A81" s="516"/>
      <c r="B81" s="521" t="s">
        <v>258</v>
      </c>
      <c r="C81" s="519">
        <v>36</v>
      </c>
      <c r="D81" s="519">
        <v>220378</v>
      </c>
      <c r="E81" s="519">
        <v>198438</v>
      </c>
      <c r="F81" s="664"/>
      <c r="G81" s="519"/>
      <c r="H81" s="519"/>
      <c r="I81" s="518">
        <f t="shared" si="232"/>
        <v>198438</v>
      </c>
      <c r="J81" s="519">
        <f t="shared" si="234"/>
        <v>198438</v>
      </c>
      <c r="K81" s="519">
        <v>198438</v>
      </c>
      <c r="L81" s="519"/>
      <c r="M81" s="78">
        <f t="shared" si="235"/>
        <v>0</v>
      </c>
      <c r="N81" s="518"/>
      <c r="O81" s="519"/>
      <c r="P81" s="519"/>
      <c r="Q81" s="519"/>
      <c r="R81" s="519">
        <v>24</v>
      </c>
      <c r="S81" s="519" t="e">
        <f>VLOOKUP(B81,ĐT!#REF!,6,0)</f>
        <v>#REF!</v>
      </c>
      <c r="T81" s="519" t="e">
        <f>VLOOKUP(B81,ĐT!#REF!,7,0)</f>
        <v>#REF!</v>
      </c>
      <c r="U81" s="519" t="e">
        <f>VLOOKUP(B81,ĐT!#REF!,8,0)</f>
        <v>#REF!</v>
      </c>
      <c r="V81" s="519" t="e">
        <f>VLOOKUP(B81,ĐT!#REF!,9,0)</f>
        <v>#REF!</v>
      </c>
      <c r="W81" s="519" t="e">
        <f>VLOOKUP(B81,ĐT!#REF!,10,0)</f>
        <v>#REF!</v>
      </c>
      <c r="X81" s="13" t="e">
        <f t="shared" si="236"/>
        <v>#REF!</v>
      </c>
      <c r="Y81" s="13" t="e">
        <f t="shared" si="237"/>
        <v>#REF!</v>
      </c>
      <c r="Z81" s="13" t="e">
        <f t="shared" si="238"/>
        <v>#REF!</v>
      </c>
      <c r="AA81" s="13" t="e">
        <f t="shared" si="238"/>
        <v>#REF!</v>
      </c>
      <c r="AB81" s="13" t="e">
        <f>VLOOKUP(B81,ĐT!#REF!,19,0)</f>
        <v>#REF!</v>
      </c>
      <c r="AC81" s="13" t="e">
        <f>VLOOKUP(B81,ĐT!#REF!,20,0)</f>
        <v>#REF!</v>
      </c>
      <c r="AD81" s="13" t="e">
        <f>VLOOKUP(B81,ĐT!#REF!,21,0)</f>
        <v>#REF!</v>
      </c>
      <c r="AE81" s="13" t="e">
        <f>VLOOKUP(B81,ĐT!#REF!,22,0)</f>
        <v>#REF!</v>
      </c>
      <c r="AF81" s="13"/>
      <c r="AG81" s="754" t="e">
        <f>VLOOKUP(B81,ĐT!#REF!,23,0)</f>
        <v>#REF!</v>
      </c>
      <c r="AH81" s="754" t="e">
        <f>VLOOKUP(B81,ĐT!#REF!,24,0)</f>
        <v>#REF!</v>
      </c>
      <c r="AI81" s="754" t="e">
        <f>VLOOKUP(B81,ĐT!#REF!,25,0)</f>
        <v>#REF!</v>
      </c>
      <c r="AJ81" s="13" t="e">
        <f>VLOOKUP(B81,ĐT!#REF!,26,0)</f>
        <v>#REF!</v>
      </c>
      <c r="AK81" s="13" t="e">
        <f>VLOOKUP(B81,ĐT!#REF!,27,0)</f>
        <v>#REF!</v>
      </c>
      <c r="AL81" s="13" t="e">
        <f>VLOOKUP(B81,ĐT!#REF!,28,0)</f>
        <v>#REF!</v>
      </c>
      <c r="AM81" s="13" t="e">
        <f>VLOOKUP(B81,ĐT!#REF!,29,0)</f>
        <v>#REF!</v>
      </c>
      <c r="AN81" s="13" t="e">
        <f>VLOOKUP(B81,ĐT!#REF!,30,0)</f>
        <v>#REF!</v>
      </c>
      <c r="AO81" s="13" t="e">
        <f>VLOOKUP(B81,ĐT!#REF!,31,0)</f>
        <v>#REF!</v>
      </c>
      <c r="AP81" s="13" t="e">
        <f>VLOOKUP(B81,ĐT!#REF!,32,0)</f>
        <v>#REF!</v>
      </c>
      <c r="AQ81" s="13"/>
      <c r="AR81" s="754" t="e">
        <f>VLOOKUP(B81,ĐT!#REF!,33,0)</f>
        <v>#REF!</v>
      </c>
      <c r="AS81" s="754" t="e">
        <f>VLOOKUP(B81,ĐT!#REF!,34,0)</f>
        <v>#REF!</v>
      </c>
      <c r="AT81" s="754" t="e">
        <f>VLOOKUP(B81,ĐT!#REF!,35,0)</f>
        <v>#REF!</v>
      </c>
      <c r="AU81" s="754" t="e">
        <f>VLOOKUP(B81,ĐT!#REF!,35,0)</f>
        <v>#REF!</v>
      </c>
      <c r="AV81" s="754" t="e">
        <f>VLOOKUP(B81,ĐT!#REF!,37,0)</f>
        <v>#REF!</v>
      </c>
      <c r="AW81" s="754" t="e">
        <f>VLOOKUP(B81,ĐT!#REF!,38,0)</f>
        <v>#REF!</v>
      </c>
      <c r="AX81" s="754" t="e">
        <f>VLOOKUP(B81,ĐT!#REF!,39,0)</f>
        <v>#REF!</v>
      </c>
      <c r="AY81" s="522">
        <v>12</v>
      </c>
      <c r="AZ81" s="522">
        <f>VLOOKUP(B81,'DM chua PD'!$B$179:$N$262,6,0)</f>
        <v>56898</v>
      </c>
      <c r="BA81" s="522">
        <f>VLOOKUP(B81,'DM chua PD'!$B$179:$N$262,7,0)</f>
        <v>56898</v>
      </c>
      <c r="BB81" s="522">
        <f>VLOOKUP(B81,'DM chua PD'!$B$179:$N$262,8,0)</f>
        <v>0</v>
      </c>
      <c r="BC81" s="522">
        <f>VLOOKUP(B81,'DM chua PD'!$B$179:$N$262,9,0)</f>
        <v>0</v>
      </c>
      <c r="BD81" s="522">
        <f>VLOOKUP(B81,'DM chua PD'!$B$179:$N$262,12,0)</f>
        <v>56898</v>
      </c>
      <c r="BE81" s="515"/>
      <c r="BF81" s="542" t="s">
        <v>894</v>
      </c>
      <c r="BG81" s="545" t="s">
        <v>902</v>
      </c>
    </row>
    <row r="82" spans="1:59" s="510" customFormat="1" ht="18" customHeight="1">
      <c r="A82" s="511" t="s">
        <v>47</v>
      </c>
      <c r="B82" s="512" t="s">
        <v>48</v>
      </c>
      <c r="C82" s="513">
        <f t="shared" ref="C82:H82" si="239">+C83+C85</f>
        <v>44</v>
      </c>
      <c r="D82" s="513">
        <f t="shared" si="239"/>
        <v>425258</v>
      </c>
      <c r="E82" s="513">
        <f t="shared" si="239"/>
        <v>425258</v>
      </c>
      <c r="F82" s="116">
        <f t="shared" si="239"/>
        <v>0</v>
      </c>
      <c r="G82" s="116">
        <f t="shared" ref="G82" si="240">+G83+G85</f>
        <v>0</v>
      </c>
      <c r="H82" s="513">
        <f t="shared" si="239"/>
        <v>0</v>
      </c>
      <c r="I82" s="513">
        <f t="shared" ref="I82:J82" si="241">+I83+I85</f>
        <v>435784</v>
      </c>
      <c r="J82" s="513">
        <f t="shared" si="241"/>
        <v>425258</v>
      </c>
      <c r="K82" s="513">
        <f>+K83+K85</f>
        <v>425258</v>
      </c>
      <c r="L82" s="513">
        <f t="shared" ref="L82:O82" si="242">+L83+L85</f>
        <v>0</v>
      </c>
      <c r="M82" s="513">
        <f t="shared" si="242"/>
        <v>10526</v>
      </c>
      <c r="N82" s="513">
        <f t="shared" ref="N82" si="243">+N83+N85</f>
        <v>4351</v>
      </c>
      <c r="O82" s="513">
        <f t="shared" si="242"/>
        <v>6175</v>
      </c>
      <c r="P82" s="513">
        <f t="shared" ref="P82" si="244">+P83+P85</f>
        <v>0</v>
      </c>
      <c r="Q82" s="513">
        <f t="shared" ref="Q82" si="245">+Q83+Q85</f>
        <v>0</v>
      </c>
      <c r="R82" s="11">
        <f t="shared" ref="R82:AG82" si="246">+R83+R85</f>
        <v>37</v>
      </c>
      <c r="S82" s="11" t="e">
        <f t="shared" si="246"/>
        <v>#REF!</v>
      </c>
      <c r="T82" s="11" t="e">
        <f t="shared" si="246"/>
        <v>#REF!</v>
      </c>
      <c r="U82" s="11" t="e">
        <f t="shared" si="246"/>
        <v>#REF!</v>
      </c>
      <c r="V82" s="11" t="e">
        <f t="shared" ref="V82" si="247">+V83+V85</f>
        <v>#REF!</v>
      </c>
      <c r="W82" s="11" t="e">
        <f t="shared" si="246"/>
        <v>#REF!</v>
      </c>
      <c r="X82" s="11" t="e">
        <f t="shared" ref="X82:AA82" si="248">+X83+X85</f>
        <v>#REF!</v>
      </c>
      <c r="Y82" s="11" t="e">
        <f t="shared" si="248"/>
        <v>#REF!</v>
      </c>
      <c r="Z82" s="11" t="e">
        <f t="shared" si="248"/>
        <v>#REF!</v>
      </c>
      <c r="AA82" s="11" t="e">
        <f t="shared" si="248"/>
        <v>#REF!</v>
      </c>
      <c r="AB82" s="11" t="e">
        <f t="shared" si="246"/>
        <v>#REF!</v>
      </c>
      <c r="AC82" s="11" t="e">
        <f t="shared" ref="AC82:AD82" si="249">+AC83+AC85</f>
        <v>#REF!</v>
      </c>
      <c r="AD82" s="11" t="e">
        <f t="shared" si="249"/>
        <v>#REF!</v>
      </c>
      <c r="AE82" s="11"/>
      <c r="AF82" s="11">
        <f t="shared" ref="AF82" si="250">+AF83+AF85</f>
        <v>0</v>
      </c>
      <c r="AG82" s="784" t="e">
        <f t="shared" si="246"/>
        <v>#REF!</v>
      </c>
      <c r="AH82" s="784" t="e">
        <f t="shared" ref="AH82:AI82" si="251">+AH83+AH85</f>
        <v>#REF!</v>
      </c>
      <c r="AI82" s="784" t="e">
        <f t="shared" si="251"/>
        <v>#REF!</v>
      </c>
      <c r="AJ82" s="11" t="e">
        <f>+AJ83+AJ85</f>
        <v>#REF!</v>
      </c>
      <c r="AK82" s="11" t="e">
        <f t="shared" ref="AK82:AU82" si="252">+AK83+AK85</f>
        <v>#REF!</v>
      </c>
      <c r="AL82" s="11" t="e">
        <f t="shared" si="252"/>
        <v>#REF!</v>
      </c>
      <c r="AM82" s="11" t="e">
        <f t="shared" si="252"/>
        <v>#REF!</v>
      </c>
      <c r="AN82" s="11" t="e">
        <f t="shared" si="252"/>
        <v>#REF!</v>
      </c>
      <c r="AO82" s="11" t="e">
        <f t="shared" si="252"/>
        <v>#REF!</v>
      </c>
      <c r="AP82" s="11" t="e">
        <f t="shared" ref="AP82" si="253">+AP83+AP85</f>
        <v>#REF!</v>
      </c>
      <c r="AQ82" s="11" t="e">
        <f t="shared" ref="AQ82" si="254">+AQ83+AQ85</f>
        <v>#REF!</v>
      </c>
      <c r="AR82" s="784" t="e">
        <f t="shared" si="252"/>
        <v>#REF!</v>
      </c>
      <c r="AS82" s="784" t="e">
        <f t="shared" si="252"/>
        <v>#REF!</v>
      </c>
      <c r="AT82" s="784" t="e">
        <f t="shared" ref="AT82" si="255">+AT83+AT85</f>
        <v>#REF!</v>
      </c>
      <c r="AU82" s="784" t="e">
        <f t="shared" si="252"/>
        <v>#REF!</v>
      </c>
      <c r="AV82" s="784" t="e">
        <f>+AV83+AV85</f>
        <v>#REF!</v>
      </c>
      <c r="AW82" s="784" t="e">
        <f t="shared" ref="AW82:AX82" si="256">+AW83+AW85</f>
        <v>#REF!</v>
      </c>
      <c r="AX82" s="784" t="e">
        <f t="shared" si="256"/>
        <v>#REF!</v>
      </c>
      <c r="AY82" s="524">
        <f>+AY83+AY85</f>
        <v>7</v>
      </c>
      <c r="AZ82" s="524">
        <f t="shared" ref="AZ82:BD82" si="257">+AZ83+AZ85</f>
        <v>14286</v>
      </c>
      <c r="BA82" s="524">
        <f t="shared" si="257"/>
        <v>14286</v>
      </c>
      <c r="BB82" s="524">
        <f t="shared" si="257"/>
        <v>0</v>
      </c>
      <c r="BC82" s="524">
        <f t="shared" si="257"/>
        <v>0</v>
      </c>
      <c r="BD82" s="524" t="e">
        <f t="shared" si="257"/>
        <v>#REF!</v>
      </c>
      <c r="BE82" s="515"/>
      <c r="BF82" s="542" t="s">
        <v>894</v>
      </c>
      <c r="BG82" s="544" t="s">
        <v>895</v>
      </c>
    </row>
    <row r="83" spans="1:59" s="510" customFormat="1" ht="18" customHeight="1">
      <c r="A83" s="511">
        <v>1</v>
      </c>
      <c r="B83" s="512" t="s">
        <v>248</v>
      </c>
      <c r="C83" s="513">
        <f>SUBTOTAL(9,C84)</f>
        <v>14</v>
      </c>
      <c r="D83" s="513">
        <f t="shared" ref="D83:BD83" si="258">SUBTOTAL(9,D84)</f>
        <v>339894</v>
      </c>
      <c r="E83" s="513">
        <f t="shared" si="258"/>
        <v>339894</v>
      </c>
      <c r="F83" s="116">
        <f t="shared" si="258"/>
        <v>0</v>
      </c>
      <c r="G83" s="116">
        <f t="shared" si="258"/>
        <v>0</v>
      </c>
      <c r="H83" s="513">
        <f t="shared" si="258"/>
        <v>0</v>
      </c>
      <c r="I83" s="513">
        <f t="shared" si="258"/>
        <v>350420</v>
      </c>
      <c r="J83" s="513">
        <f t="shared" si="258"/>
        <v>339894</v>
      </c>
      <c r="K83" s="513">
        <f t="shared" si="258"/>
        <v>339894</v>
      </c>
      <c r="L83" s="513">
        <f t="shared" si="258"/>
        <v>0</v>
      </c>
      <c r="M83" s="513">
        <f t="shared" si="258"/>
        <v>10526</v>
      </c>
      <c r="N83" s="513">
        <f t="shared" si="258"/>
        <v>4351</v>
      </c>
      <c r="O83" s="513">
        <f t="shared" si="258"/>
        <v>6175</v>
      </c>
      <c r="P83" s="513">
        <f t="shared" si="258"/>
        <v>0</v>
      </c>
      <c r="Q83" s="513">
        <f t="shared" si="258"/>
        <v>0</v>
      </c>
      <c r="R83" s="513">
        <f t="shared" si="258"/>
        <v>14</v>
      </c>
      <c r="S83" s="513" t="e">
        <f t="shared" si="258"/>
        <v>#REF!</v>
      </c>
      <c r="T83" s="513" t="e">
        <f t="shared" si="258"/>
        <v>#REF!</v>
      </c>
      <c r="U83" s="513" t="e">
        <f t="shared" si="258"/>
        <v>#REF!</v>
      </c>
      <c r="V83" s="513" t="e">
        <f t="shared" si="258"/>
        <v>#REF!</v>
      </c>
      <c r="W83" s="513" t="e">
        <f t="shared" si="258"/>
        <v>#REF!</v>
      </c>
      <c r="X83" s="513" t="e">
        <f t="shared" si="258"/>
        <v>#REF!</v>
      </c>
      <c r="Y83" s="513" t="e">
        <f t="shared" si="258"/>
        <v>#REF!</v>
      </c>
      <c r="Z83" s="513" t="e">
        <f t="shared" si="258"/>
        <v>#REF!</v>
      </c>
      <c r="AA83" s="513" t="e">
        <f t="shared" si="258"/>
        <v>#REF!</v>
      </c>
      <c r="AB83" s="513" t="e">
        <f t="shared" si="258"/>
        <v>#REF!</v>
      </c>
      <c r="AC83" s="513" t="e">
        <f t="shared" si="258"/>
        <v>#REF!</v>
      </c>
      <c r="AD83" s="513" t="e">
        <f t="shared" si="258"/>
        <v>#REF!</v>
      </c>
      <c r="AE83" s="513"/>
      <c r="AF83" s="513">
        <f t="shared" si="258"/>
        <v>0</v>
      </c>
      <c r="AG83" s="755" t="e">
        <f t="shared" si="258"/>
        <v>#REF!</v>
      </c>
      <c r="AH83" s="755" t="e">
        <f t="shared" si="258"/>
        <v>#REF!</v>
      </c>
      <c r="AI83" s="755" t="e">
        <f t="shared" si="258"/>
        <v>#REF!</v>
      </c>
      <c r="AJ83" s="513" t="e">
        <f t="shared" si="258"/>
        <v>#REF!</v>
      </c>
      <c r="AK83" s="513" t="e">
        <f t="shared" si="258"/>
        <v>#REF!</v>
      </c>
      <c r="AL83" s="513" t="e">
        <f t="shared" si="258"/>
        <v>#REF!</v>
      </c>
      <c r="AM83" s="513" t="e">
        <f t="shared" si="258"/>
        <v>#REF!</v>
      </c>
      <c r="AN83" s="513" t="e">
        <f t="shared" si="258"/>
        <v>#REF!</v>
      </c>
      <c r="AO83" s="513" t="e">
        <f t="shared" si="258"/>
        <v>#REF!</v>
      </c>
      <c r="AP83" s="513" t="e">
        <f t="shared" si="258"/>
        <v>#REF!</v>
      </c>
      <c r="AQ83" s="513">
        <f t="shared" si="258"/>
        <v>0</v>
      </c>
      <c r="AR83" s="755" t="e">
        <f t="shared" si="258"/>
        <v>#REF!</v>
      </c>
      <c r="AS83" s="755" t="e">
        <f t="shared" si="258"/>
        <v>#REF!</v>
      </c>
      <c r="AT83" s="755" t="e">
        <f t="shared" si="258"/>
        <v>#REF!</v>
      </c>
      <c r="AU83" s="755" t="e">
        <f t="shared" si="258"/>
        <v>#REF!</v>
      </c>
      <c r="AV83" s="755" t="e">
        <f t="shared" si="258"/>
        <v>#REF!</v>
      </c>
      <c r="AW83" s="755" t="e">
        <f t="shared" si="258"/>
        <v>#REF!</v>
      </c>
      <c r="AX83" s="755" t="e">
        <f t="shared" si="258"/>
        <v>#REF!</v>
      </c>
      <c r="AY83" s="513">
        <f t="shared" si="258"/>
        <v>0</v>
      </c>
      <c r="AZ83" s="513">
        <f t="shared" si="258"/>
        <v>0</v>
      </c>
      <c r="BA83" s="513">
        <f t="shared" si="258"/>
        <v>0</v>
      </c>
      <c r="BB83" s="513">
        <f t="shared" si="258"/>
        <v>0</v>
      </c>
      <c r="BC83" s="513">
        <f t="shared" si="258"/>
        <v>0</v>
      </c>
      <c r="BD83" s="513">
        <f t="shared" si="258"/>
        <v>0</v>
      </c>
      <c r="BE83" s="527"/>
      <c r="BF83" s="542" t="s">
        <v>894</v>
      </c>
      <c r="BG83" s="544"/>
    </row>
    <row r="84" spans="1:59" s="510" customFormat="1" ht="42" customHeight="1">
      <c r="A84" s="516"/>
      <c r="B84" s="517" t="s">
        <v>388</v>
      </c>
      <c r="C84" s="518">
        <v>14</v>
      </c>
      <c r="D84" s="518">
        <v>339894</v>
      </c>
      <c r="E84" s="518">
        <v>339894</v>
      </c>
      <c r="F84" s="118"/>
      <c r="G84" s="518"/>
      <c r="H84" s="518"/>
      <c r="I84" s="518">
        <f t="shared" ref="I84:I102" si="259">+J84+M84</f>
        <v>350420</v>
      </c>
      <c r="J84" s="519">
        <f>SUM(K84:L84)</f>
        <v>339894</v>
      </c>
      <c r="K84" s="518">
        <v>339894</v>
      </c>
      <c r="L84" s="518"/>
      <c r="M84" s="78">
        <f>SUM(N84:O84)</f>
        <v>10526</v>
      </c>
      <c r="N84" s="518">
        <v>4351</v>
      </c>
      <c r="O84" s="518">
        <v>6175</v>
      </c>
      <c r="P84" s="518"/>
      <c r="Q84" s="518"/>
      <c r="R84" s="518">
        <v>14</v>
      </c>
      <c r="S84" s="519" t="e">
        <f>VLOOKUP(B84,ĐT!#REF!,6,0)</f>
        <v>#REF!</v>
      </c>
      <c r="T84" s="519" t="e">
        <f>VLOOKUP(B84,ĐT!#REF!,7,0)</f>
        <v>#REF!</v>
      </c>
      <c r="U84" s="519" t="e">
        <f>VLOOKUP(B84,ĐT!#REF!,8,0)</f>
        <v>#REF!</v>
      </c>
      <c r="V84" s="519" t="e">
        <f>VLOOKUP(B84,ĐT!#REF!,9,0)</f>
        <v>#REF!</v>
      </c>
      <c r="W84" s="519" t="e">
        <f>VLOOKUP(B84,ĐT!#REF!,10,0)</f>
        <v>#REF!</v>
      </c>
      <c r="X84" s="13" t="e">
        <f>SUM(Y84:AA84)</f>
        <v>#REF!</v>
      </c>
      <c r="Y84" s="13" t="e">
        <f>+AC84+AN84</f>
        <v>#REF!</v>
      </c>
      <c r="Z84" s="13" t="e">
        <f>+AD84+AO84</f>
        <v>#REF!</v>
      </c>
      <c r="AA84" s="13" t="e">
        <f>+AE84+AP84</f>
        <v>#REF!</v>
      </c>
      <c r="AB84" s="13" t="e">
        <f>VLOOKUP(B84,ĐT!#REF!,19,0)</f>
        <v>#REF!</v>
      </c>
      <c r="AC84" s="13" t="e">
        <f>VLOOKUP(B84,ĐT!#REF!,20,0)</f>
        <v>#REF!</v>
      </c>
      <c r="AD84" s="13" t="e">
        <f>VLOOKUP(B84,ĐT!#REF!,21,0)</f>
        <v>#REF!</v>
      </c>
      <c r="AE84" s="13" t="e">
        <f>VLOOKUP(B84,ĐT!#REF!,22,0)</f>
        <v>#REF!</v>
      </c>
      <c r="AF84" s="13"/>
      <c r="AG84" s="754" t="e">
        <f>VLOOKUP(B84,ĐT!#REF!,23,0)</f>
        <v>#REF!</v>
      </c>
      <c r="AH84" s="754" t="e">
        <f>VLOOKUP(B84,ĐT!#REF!,24,0)</f>
        <v>#REF!</v>
      </c>
      <c r="AI84" s="754" t="e">
        <f>VLOOKUP(B84,ĐT!#REF!,25,0)</f>
        <v>#REF!</v>
      </c>
      <c r="AJ84" s="13" t="e">
        <f>VLOOKUP(B84,ĐT!#REF!,26,0)</f>
        <v>#REF!</v>
      </c>
      <c r="AK84" s="13" t="e">
        <f>VLOOKUP(B84,ĐT!#REF!,27,0)</f>
        <v>#REF!</v>
      </c>
      <c r="AL84" s="13" t="e">
        <f>VLOOKUP(B84,ĐT!#REF!,28,0)</f>
        <v>#REF!</v>
      </c>
      <c r="AM84" s="13" t="e">
        <f>VLOOKUP(B84,ĐT!#REF!,29,0)</f>
        <v>#REF!</v>
      </c>
      <c r="AN84" s="13" t="e">
        <f>VLOOKUP(B84,ĐT!#REF!,30,0)</f>
        <v>#REF!</v>
      </c>
      <c r="AO84" s="13" t="e">
        <f>VLOOKUP(B84,ĐT!#REF!,31,0)</f>
        <v>#REF!</v>
      </c>
      <c r="AP84" s="13" t="e">
        <f>VLOOKUP(B84,ĐT!#REF!,32,0)</f>
        <v>#REF!</v>
      </c>
      <c r="AQ84" s="13"/>
      <c r="AR84" s="754" t="e">
        <f>VLOOKUP(B84,ĐT!#REF!,33,0)</f>
        <v>#REF!</v>
      </c>
      <c r="AS84" s="754" t="e">
        <f>VLOOKUP(B84,ĐT!#REF!,34,0)</f>
        <v>#REF!</v>
      </c>
      <c r="AT84" s="754" t="e">
        <f>VLOOKUP(B84,ĐT!#REF!,35,0)</f>
        <v>#REF!</v>
      </c>
      <c r="AU84" s="754" t="e">
        <f>VLOOKUP(B84,ĐT!#REF!,36,0)</f>
        <v>#REF!</v>
      </c>
      <c r="AV84" s="754" t="e">
        <f>VLOOKUP(B84,ĐT!#REF!,37,0)</f>
        <v>#REF!</v>
      </c>
      <c r="AW84" s="754" t="e">
        <f>VLOOKUP(B84,ĐT!#REF!,38,0)</f>
        <v>#REF!</v>
      </c>
      <c r="AX84" s="754" t="e">
        <f>VLOOKUP(B84,ĐT!#REF!,39,0)</f>
        <v>#REF!</v>
      </c>
      <c r="AY84" s="520"/>
      <c r="AZ84" s="522">
        <f>VLOOKUP(B84,'DM chua PD'!$B$263:$N$281,6,0)</f>
        <v>0</v>
      </c>
      <c r="BA84" s="522">
        <f>VLOOKUP(B84,'DM chua PD'!$B$263:$N$281,7,0)</f>
        <v>0</v>
      </c>
      <c r="BB84" s="522">
        <f>VLOOKUP(B84,'DM chua PD'!$B$263:$N$281,8,0)</f>
        <v>0</v>
      </c>
      <c r="BC84" s="522">
        <f>VLOOKUP(B84,'DM chua PD'!$B$263:$N$281,9,0)</f>
        <v>0</v>
      </c>
      <c r="BD84" s="522">
        <f>VLOOKUP(B84,'DM chua PD'!$B$263:$N$281,12,0)</f>
        <v>0</v>
      </c>
      <c r="BE84" s="515"/>
      <c r="BF84" s="542" t="s">
        <v>894</v>
      </c>
      <c r="BG84" s="544" t="s">
        <v>903</v>
      </c>
    </row>
    <row r="85" spans="1:59" s="510" customFormat="1" ht="18" customHeight="1">
      <c r="A85" s="511">
        <v>2</v>
      </c>
      <c r="B85" s="512" t="s">
        <v>257</v>
      </c>
      <c r="C85" s="513">
        <f>SUBTOTAL(9,C86:C93)</f>
        <v>30</v>
      </c>
      <c r="D85" s="513">
        <f t="shared" ref="D85:BD85" si="260">SUBTOTAL(9,D86:D93)</f>
        <v>85364</v>
      </c>
      <c r="E85" s="513">
        <f t="shared" si="260"/>
        <v>85364</v>
      </c>
      <c r="F85" s="116">
        <f t="shared" si="260"/>
        <v>0</v>
      </c>
      <c r="G85" s="116">
        <f t="shared" si="260"/>
        <v>0</v>
      </c>
      <c r="H85" s="513">
        <f t="shared" si="260"/>
        <v>0</v>
      </c>
      <c r="I85" s="513">
        <f t="shared" si="260"/>
        <v>85364</v>
      </c>
      <c r="J85" s="513">
        <f t="shared" si="260"/>
        <v>85364</v>
      </c>
      <c r="K85" s="513">
        <f t="shared" si="260"/>
        <v>85364</v>
      </c>
      <c r="L85" s="513">
        <f t="shared" si="260"/>
        <v>0</v>
      </c>
      <c r="M85" s="513">
        <f t="shared" si="260"/>
        <v>0</v>
      </c>
      <c r="N85" s="513">
        <f t="shared" si="260"/>
        <v>0</v>
      </c>
      <c r="O85" s="513">
        <f t="shared" si="260"/>
        <v>0</v>
      </c>
      <c r="P85" s="513">
        <f t="shared" si="260"/>
        <v>0</v>
      </c>
      <c r="Q85" s="513">
        <f t="shared" si="260"/>
        <v>0</v>
      </c>
      <c r="R85" s="513">
        <f t="shared" si="260"/>
        <v>23</v>
      </c>
      <c r="S85" s="513" t="e">
        <f t="shared" si="260"/>
        <v>#REF!</v>
      </c>
      <c r="T85" s="513" t="e">
        <f t="shared" si="260"/>
        <v>#REF!</v>
      </c>
      <c r="U85" s="513" t="e">
        <f t="shared" si="260"/>
        <v>#REF!</v>
      </c>
      <c r="V85" s="513" t="e">
        <f t="shared" si="260"/>
        <v>#REF!</v>
      </c>
      <c r="W85" s="513" t="e">
        <f t="shared" si="260"/>
        <v>#REF!</v>
      </c>
      <c r="X85" s="513" t="e">
        <f t="shared" si="260"/>
        <v>#REF!</v>
      </c>
      <c r="Y85" s="513" t="e">
        <f t="shared" si="260"/>
        <v>#REF!</v>
      </c>
      <c r="Z85" s="513" t="e">
        <f t="shared" si="260"/>
        <v>#REF!</v>
      </c>
      <c r="AA85" s="513" t="e">
        <f t="shared" si="260"/>
        <v>#REF!</v>
      </c>
      <c r="AB85" s="513" t="e">
        <f t="shared" si="260"/>
        <v>#REF!</v>
      </c>
      <c r="AC85" s="513" t="e">
        <f t="shared" si="260"/>
        <v>#REF!</v>
      </c>
      <c r="AD85" s="513" t="e">
        <f t="shared" si="260"/>
        <v>#REF!</v>
      </c>
      <c r="AE85" s="513"/>
      <c r="AF85" s="513">
        <f t="shared" si="260"/>
        <v>0</v>
      </c>
      <c r="AG85" s="755" t="e">
        <f t="shared" si="260"/>
        <v>#REF!</v>
      </c>
      <c r="AH85" s="755" t="e">
        <f t="shared" si="260"/>
        <v>#REF!</v>
      </c>
      <c r="AI85" s="755" t="e">
        <f t="shared" si="260"/>
        <v>#REF!</v>
      </c>
      <c r="AJ85" s="513" t="e">
        <f t="shared" si="260"/>
        <v>#REF!</v>
      </c>
      <c r="AK85" s="513" t="e">
        <f t="shared" si="260"/>
        <v>#REF!</v>
      </c>
      <c r="AL85" s="513" t="e">
        <f t="shared" si="260"/>
        <v>#REF!</v>
      </c>
      <c r="AM85" s="513" t="e">
        <f t="shared" si="260"/>
        <v>#REF!</v>
      </c>
      <c r="AN85" s="513" t="e">
        <f t="shared" si="260"/>
        <v>#REF!</v>
      </c>
      <c r="AO85" s="513" t="e">
        <f t="shared" si="260"/>
        <v>#REF!</v>
      </c>
      <c r="AP85" s="513"/>
      <c r="AQ85" s="513" t="e">
        <f t="shared" si="260"/>
        <v>#REF!</v>
      </c>
      <c r="AR85" s="755" t="e">
        <f t="shared" si="260"/>
        <v>#REF!</v>
      </c>
      <c r="AS85" s="755" t="e">
        <f t="shared" si="260"/>
        <v>#REF!</v>
      </c>
      <c r="AT85" s="755" t="e">
        <f t="shared" si="260"/>
        <v>#REF!</v>
      </c>
      <c r="AU85" s="755" t="e">
        <f t="shared" si="260"/>
        <v>#REF!</v>
      </c>
      <c r="AV85" s="755" t="e">
        <f t="shared" si="260"/>
        <v>#REF!</v>
      </c>
      <c r="AW85" s="755" t="e">
        <f t="shared" si="260"/>
        <v>#REF!</v>
      </c>
      <c r="AX85" s="755" t="e">
        <f t="shared" si="260"/>
        <v>#REF!</v>
      </c>
      <c r="AY85" s="513">
        <f t="shared" si="260"/>
        <v>7</v>
      </c>
      <c r="AZ85" s="513">
        <f t="shared" si="260"/>
        <v>14286</v>
      </c>
      <c r="BA85" s="513">
        <f t="shared" si="260"/>
        <v>14286</v>
      </c>
      <c r="BB85" s="513">
        <f t="shared" si="260"/>
        <v>0</v>
      </c>
      <c r="BC85" s="513">
        <f t="shared" si="260"/>
        <v>0</v>
      </c>
      <c r="BD85" s="513" t="e">
        <f t="shared" si="260"/>
        <v>#REF!</v>
      </c>
      <c r="BE85" s="515"/>
      <c r="BF85" s="542" t="s">
        <v>894</v>
      </c>
      <c r="BG85" s="544"/>
    </row>
    <row r="86" spans="1:59" s="510" customFormat="1" ht="18" customHeight="1">
      <c r="A86" s="516"/>
      <c r="B86" s="521" t="s">
        <v>38</v>
      </c>
      <c r="C86" s="519"/>
      <c r="D86" s="519"/>
      <c r="E86" s="519"/>
      <c r="F86" s="664"/>
      <c r="G86" s="519"/>
      <c r="H86" s="519"/>
      <c r="I86" s="518">
        <f t="shared" si="259"/>
        <v>0</v>
      </c>
      <c r="J86" s="519">
        <f t="shared" ref="J86:J93" si="261">SUM(K86:L86)</f>
        <v>0</v>
      </c>
      <c r="K86" s="519">
        <v>0</v>
      </c>
      <c r="L86" s="519"/>
      <c r="M86" s="78">
        <f t="shared" ref="M86:M93" si="262">SUM(N86:O86)</f>
        <v>0</v>
      </c>
      <c r="N86" s="518"/>
      <c r="O86" s="519"/>
      <c r="P86" s="519"/>
      <c r="Q86" s="519"/>
      <c r="R86" s="519">
        <v>0</v>
      </c>
      <c r="S86" s="519" t="e">
        <f>VLOOKUP(B86,ĐT!#REF!,6,0)</f>
        <v>#REF!</v>
      </c>
      <c r="T86" s="519" t="e">
        <f>VLOOKUP(B86,ĐT!#REF!,7,0)</f>
        <v>#REF!</v>
      </c>
      <c r="U86" s="519" t="e">
        <f>VLOOKUP(B86,ĐT!#REF!,8,0)</f>
        <v>#REF!</v>
      </c>
      <c r="V86" s="519" t="e">
        <f>VLOOKUP(B86,ĐT!#REF!,9,0)</f>
        <v>#REF!</v>
      </c>
      <c r="W86" s="519" t="e">
        <f>VLOOKUP(B86,ĐT!#REF!,10,0)</f>
        <v>#REF!</v>
      </c>
      <c r="X86" s="13" t="e">
        <f t="shared" ref="X86:Y93" si="263">+AB86+AM86</f>
        <v>#REF!</v>
      </c>
      <c r="Y86" s="13" t="e">
        <f t="shared" si="263"/>
        <v>#REF!</v>
      </c>
      <c r="Z86" s="13" t="e">
        <f t="shared" ref="Z86:AA93" si="264">+AD86+AO86</f>
        <v>#REF!</v>
      </c>
      <c r="AA86" s="13" t="e">
        <f t="shared" si="264"/>
        <v>#REF!</v>
      </c>
      <c r="AB86" s="13" t="e">
        <f>VLOOKUP(B86,ĐT!#REF!,19,0)</f>
        <v>#REF!</v>
      </c>
      <c r="AC86" s="13" t="e">
        <f>VLOOKUP(B86,ĐT!#REF!,20,0)</f>
        <v>#REF!</v>
      </c>
      <c r="AD86" s="13" t="e">
        <f>VLOOKUP(B86,ĐT!#REF!,21,0)</f>
        <v>#REF!</v>
      </c>
      <c r="AE86" s="13" t="e">
        <f>VLOOKUP(B86,ĐT!#REF!,22,0)</f>
        <v>#REF!</v>
      </c>
      <c r="AF86" s="13"/>
      <c r="AG86" s="754" t="e">
        <f>VLOOKUP(B86,ĐT!#REF!,23,0)</f>
        <v>#REF!</v>
      </c>
      <c r="AH86" s="754" t="e">
        <f>VLOOKUP(B86,ĐT!#REF!,24,0)</f>
        <v>#REF!</v>
      </c>
      <c r="AI86" s="754" t="e">
        <f>VLOOKUP(B86,ĐT!#REF!,25,0)</f>
        <v>#REF!</v>
      </c>
      <c r="AJ86" s="13" t="e">
        <f>VLOOKUP(B86,ĐT!#REF!,26,0)</f>
        <v>#REF!</v>
      </c>
      <c r="AK86" s="13" t="e">
        <f>VLOOKUP(B86,ĐT!#REF!,27,0)</f>
        <v>#REF!</v>
      </c>
      <c r="AL86" s="13" t="e">
        <f>VLOOKUP(B86,ĐT!#REF!,28,0)</f>
        <v>#REF!</v>
      </c>
      <c r="AM86" s="13" t="e">
        <f>VLOOKUP(B86,ĐT!#REF!,29,0)</f>
        <v>#REF!</v>
      </c>
      <c r="AN86" s="13" t="e">
        <f>VLOOKUP(B86,ĐT!#REF!,30,0)</f>
        <v>#REF!</v>
      </c>
      <c r="AO86" s="13" t="e">
        <f>VLOOKUP(B86,ĐT!#REF!,31,0)</f>
        <v>#REF!</v>
      </c>
      <c r="AP86" s="13" t="e">
        <f>VLOOKUP(B86,ĐT!#REF!,32,0)</f>
        <v>#REF!</v>
      </c>
      <c r="AQ86" s="13"/>
      <c r="AR86" s="754" t="e">
        <f>VLOOKUP(B86,ĐT!#REF!,33,0)</f>
        <v>#REF!</v>
      </c>
      <c r="AS86" s="754" t="e">
        <f>VLOOKUP(B86,ĐT!#REF!,34,0)</f>
        <v>#REF!</v>
      </c>
      <c r="AT86" s="754" t="e">
        <f>VLOOKUP(B86,ĐT!#REF!,35,0)</f>
        <v>#REF!</v>
      </c>
      <c r="AU86" s="754" t="e">
        <f>VLOOKUP(B86,ĐT!#REF!,36,0)</f>
        <v>#REF!</v>
      </c>
      <c r="AV86" s="754" t="e">
        <f>VLOOKUP(B86,ĐT!#REF!,37,0)</f>
        <v>#REF!</v>
      </c>
      <c r="AW86" s="754" t="e">
        <f>VLOOKUP(B86,ĐT!#REF!,38,0)</f>
        <v>#REF!</v>
      </c>
      <c r="AX86" s="754" t="e">
        <f>VLOOKUP(B86,ĐT!#REF!,39,0)</f>
        <v>#REF!</v>
      </c>
      <c r="AY86" s="520">
        <v>0</v>
      </c>
      <c r="AZ86" s="522">
        <f>VLOOKUP(B86,'DM chua PD'!$B$263:$N$281,6,0)</f>
        <v>0</v>
      </c>
      <c r="BA86" s="522">
        <f>VLOOKUP(B86,'DM chua PD'!$B$263:$N$281,7,0)</f>
        <v>0</v>
      </c>
      <c r="BB86" s="522">
        <f>VLOOKUP(B86,'DM chua PD'!$B$263:$N$281,8,0)</f>
        <v>0</v>
      </c>
      <c r="BC86" s="522">
        <f>VLOOKUP(B86,'DM chua PD'!$B$263:$N$281,9,0)</f>
        <v>0</v>
      </c>
      <c r="BD86" s="522">
        <f>VLOOKUP(B86,'DM chua PD'!$B$263:$N$281,12,0)</f>
        <v>0</v>
      </c>
      <c r="BE86" s="515"/>
      <c r="BF86" s="542" t="s">
        <v>894</v>
      </c>
      <c r="BG86" s="545" t="s">
        <v>1237</v>
      </c>
    </row>
    <row r="87" spans="1:59" s="510" customFormat="1" ht="18" customHeight="1">
      <c r="A87" s="516"/>
      <c r="B87" s="521" t="s">
        <v>68</v>
      </c>
      <c r="C87" s="519">
        <v>3</v>
      </c>
      <c r="D87" s="519">
        <v>7883</v>
      </c>
      <c r="E87" s="519">
        <v>7883</v>
      </c>
      <c r="F87" s="664"/>
      <c r="G87" s="519"/>
      <c r="H87" s="519"/>
      <c r="I87" s="518">
        <f t="shared" si="259"/>
        <v>7883</v>
      </c>
      <c r="J87" s="519">
        <f t="shared" si="261"/>
        <v>7883</v>
      </c>
      <c r="K87" s="519">
        <v>7883</v>
      </c>
      <c r="L87" s="519"/>
      <c r="M87" s="78">
        <f t="shared" si="262"/>
        <v>0</v>
      </c>
      <c r="N87" s="518"/>
      <c r="O87" s="519"/>
      <c r="P87" s="519"/>
      <c r="Q87" s="519"/>
      <c r="R87" s="519">
        <v>2</v>
      </c>
      <c r="S87" s="519" t="e">
        <f>VLOOKUP(B87,ĐT!#REF!,6,0)</f>
        <v>#REF!</v>
      </c>
      <c r="T87" s="519" t="e">
        <f>VLOOKUP(B87,ĐT!#REF!,7,0)</f>
        <v>#REF!</v>
      </c>
      <c r="U87" s="519" t="e">
        <f>VLOOKUP(B87,ĐT!#REF!,8,0)</f>
        <v>#REF!</v>
      </c>
      <c r="V87" s="519" t="e">
        <f>VLOOKUP(B87,ĐT!#REF!,9,0)</f>
        <v>#REF!</v>
      </c>
      <c r="W87" s="519" t="e">
        <f>VLOOKUP(B87,ĐT!#REF!,10,0)</f>
        <v>#REF!</v>
      </c>
      <c r="X87" s="13" t="e">
        <f t="shared" si="263"/>
        <v>#REF!</v>
      </c>
      <c r="Y87" s="13" t="e">
        <f t="shared" si="263"/>
        <v>#REF!</v>
      </c>
      <c r="Z87" s="13" t="e">
        <f t="shared" si="264"/>
        <v>#REF!</v>
      </c>
      <c r="AA87" s="13" t="e">
        <f t="shared" si="264"/>
        <v>#REF!</v>
      </c>
      <c r="AB87" s="13" t="e">
        <f>VLOOKUP(B87,ĐT!#REF!,19,0)</f>
        <v>#REF!</v>
      </c>
      <c r="AC87" s="13" t="e">
        <f>VLOOKUP(B87,ĐT!#REF!,20,0)</f>
        <v>#REF!</v>
      </c>
      <c r="AD87" s="13" t="e">
        <f>VLOOKUP(B87,ĐT!#REF!,21,0)</f>
        <v>#REF!</v>
      </c>
      <c r="AE87" s="13" t="e">
        <f>VLOOKUP(B87,ĐT!#REF!,22,0)</f>
        <v>#REF!</v>
      </c>
      <c r="AF87" s="13"/>
      <c r="AG87" s="754" t="e">
        <f>VLOOKUP(B87,ĐT!#REF!,23,0)</f>
        <v>#REF!</v>
      </c>
      <c r="AH87" s="754" t="e">
        <f>VLOOKUP(B87,ĐT!#REF!,24,0)</f>
        <v>#REF!</v>
      </c>
      <c r="AI87" s="754" t="e">
        <f>VLOOKUP(B87,ĐT!#REF!,25,0)</f>
        <v>#REF!</v>
      </c>
      <c r="AJ87" s="13" t="e">
        <f>VLOOKUP(B87,ĐT!#REF!,26,0)</f>
        <v>#REF!</v>
      </c>
      <c r="AK87" s="13" t="e">
        <f>VLOOKUP(B87,ĐT!#REF!,27,0)</f>
        <v>#REF!</v>
      </c>
      <c r="AL87" s="13" t="e">
        <f>VLOOKUP(B87,ĐT!#REF!,28,0)</f>
        <v>#REF!</v>
      </c>
      <c r="AM87" s="13" t="e">
        <f>VLOOKUP(B87,ĐT!#REF!,29,0)</f>
        <v>#REF!</v>
      </c>
      <c r="AN87" s="13" t="e">
        <f>VLOOKUP(B87,ĐT!#REF!,30,0)</f>
        <v>#REF!</v>
      </c>
      <c r="AO87" s="13" t="e">
        <f>VLOOKUP(B87,ĐT!#REF!,31,0)</f>
        <v>#REF!</v>
      </c>
      <c r="AP87" s="13" t="e">
        <f>VLOOKUP(B87,ĐT!#REF!,32,0)</f>
        <v>#REF!</v>
      </c>
      <c r="AQ87" s="13"/>
      <c r="AR87" s="754" t="e">
        <f>VLOOKUP(B87,ĐT!#REF!,33,0)</f>
        <v>#REF!</v>
      </c>
      <c r="AS87" s="754" t="e">
        <f>VLOOKUP(B87,ĐT!#REF!,34,0)</f>
        <v>#REF!</v>
      </c>
      <c r="AT87" s="754" t="e">
        <f>VLOOKUP(B87,ĐT!#REF!,35,0)</f>
        <v>#REF!</v>
      </c>
      <c r="AU87" s="754" t="e">
        <f>VLOOKUP(B87,ĐT!#REF!,36,0)</f>
        <v>#REF!</v>
      </c>
      <c r="AV87" s="754" t="e">
        <f>VLOOKUP(B87,ĐT!#REF!,37,0)</f>
        <v>#REF!</v>
      </c>
      <c r="AW87" s="754" t="e">
        <f>VLOOKUP(B87,ĐT!#REF!,38,0)</f>
        <v>#REF!</v>
      </c>
      <c r="AX87" s="754" t="e">
        <f>VLOOKUP(B87,ĐT!#REF!,39,0)</f>
        <v>#REF!</v>
      </c>
      <c r="AY87" s="520">
        <v>1</v>
      </c>
      <c r="AZ87" s="522">
        <f>VLOOKUP(B87,'DM chua PD'!$B$263:$N$281,6,0)</f>
        <v>2163</v>
      </c>
      <c r="BA87" s="522">
        <f>VLOOKUP(B87,'DM chua PD'!$B$263:$N$281,7,0)</f>
        <v>2163</v>
      </c>
      <c r="BB87" s="522">
        <f>VLOOKUP(B87,'DM chua PD'!$B$263:$N$281,8,0)</f>
        <v>0</v>
      </c>
      <c r="BC87" s="522">
        <f>VLOOKUP(B87,'DM chua PD'!$B$263:$N$281,9,0)</f>
        <v>0</v>
      </c>
      <c r="BD87" s="522">
        <f>VLOOKUP(B87,'DM chua PD'!$B$263:$N$281,12,0)</f>
        <v>2163</v>
      </c>
      <c r="BE87" s="515"/>
      <c r="BF87" s="542" t="s">
        <v>894</v>
      </c>
      <c r="BG87" s="545" t="s">
        <v>896</v>
      </c>
    </row>
    <row r="88" spans="1:59" s="510" customFormat="1" ht="18" customHeight="1">
      <c r="A88" s="516"/>
      <c r="B88" s="521" t="s">
        <v>77</v>
      </c>
      <c r="C88" s="519">
        <v>3</v>
      </c>
      <c r="D88" s="519">
        <v>3837</v>
      </c>
      <c r="E88" s="519">
        <v>3837</v>
      </c>
      <c r="F88" s="664"/>
      <c r="G88" s="519"/>
      <c r="H88" s="519"/>
      <c r="I88" s="518">
        <f t="shared" si="259"/>
        <v>3837</v>
      </c>
      <c r="J88" s="519">
        <f t="shared" si="261"/>
        <v>3837</v>
      </c>
      <c r="K88" s="519">
        <v>3837</v>
      </c>
      <c r="L88" s="519"/>
      <c r="M88" s="78">
        <f t="shared" si="262"/>
        <v>0</v>
      </c>
      <c r="N88" s="518"/>
      <c r="O88" s="519"/>
      <c r="P88" s="519"/>
      <c r="Q88" s="519"/>
      <c r="R88" s="519">
        <v>2</v>
      </c>
      <c r="S88" s="519" t="e">
        <f>VLOOKUP(B88,ĐT!#REF!,6,0)</f>
        <v>#REF!</v>
      </c>
      <c r="T88" s="519" t="e">
        <f>VLOOKUP(B88,ĐT!#REF!,7,0)</f>
        <v>#REF!</v>
      </c>
      <c r="U88" s="519" t="e">
        <f>VLOOKUP(B88,ĐT!#REF!,8,0)</f>
        <v>#REF!</v>
      </c>
      <c r="V88" s="519" t="e">
        <f>VLOOKUP(B88,ĐT!#REF!,9,0)</f>
        <v>#REF!</v>
      </c>
      <c r="W88" s="519" t="e">
        <f>VLOOKUP(B88,ĐT!#REF!,10,0)</f>
        <v>#REF!</v>
      </c>
      <c r="X88" s="13" t="e">
        <f t="shared" si="263"/>
        <v>#REF!</v>
      </c>
      <c r="Y88" s="13" t="e">
        <f t="shared" si="263"/>
        <v>#REF!</v>
      </c>
      <c r="Z88" s="13" t="e">
        <f t="shared" si="264"/>
        <v>#REF!</v>
      </c>
      <c r="AA88" s="13" t="e">
        <f t="shared" si="264"/>
        <v>#REF!</v>
      </c>
      <c r="AB88" s="13" t="e">
        <f>VLOOKUP(B88,ĐT!#REF!,19,0)</f>
        <v>#REF!</v>
      </c>
      <c r="AC88" s="13" t="e">
        <f>VLOOKUP(B88,ĐT!#REF!,20,0)</f>
        <v>#REF!</v>
      </c>
      <c r="AD88" s="13" t="e">
        <f>VLOOKUP(B88,ĐT!#REF!,21,0)</f>
        <v>#REF!</v>
      </c>
      <c r="AE88" s="13" t="e">
        <f>VLOOKUP(B88,ĐT!#REF!,22,0)</f>
        <v>#REF!</v>
      </c>
      <c r="AF88" s="13"/>
      <c r="AG88" s="754" t="e">
        <f>VLOOKUP(B88,ĐT!#REF!,23,0)</f>
        <v>#REF!</v>
      </c>
      <c r="AH88" s="754" t="e">
        <f>VLOOKUP(B88,ĐT!#REF!,24,0)</f>
        <v>#REF!</v>
      </c>
      <c r="AI88" s="754" t="e">
        <f>VLOOKUP(B88,ĐT!#REF!,25,0)</f>
        <v>#REF!</v>
      </c>
      <c r="AJ88" s="13" t="e">
        <f>VLOOKUP(B88,ĐT!#REF!,26,0)</f>
        <v>#REF!</v>
      </c>
      <c r="AK88" s="13" t="e">
        <f>VLOOKUP(B88,ĐT!#REF!,27,0)</f>
        <v>#REF!</v>
      </c>
      <c r="AL88" s="13" t="e">
        <f>VLOOKUP(B88,ĐT!#REF!,28,0)</f>
        <v>#REF!</v>
      </c>
      <c r="AM88" s="13" t="e">
        <f>VLOOKUP(B88,ĐT!#REF!,29,0)</f>
        <v>#REF!</v>
      </c>
      <c r="AN88" s="13" t="e">
        <f>VLOOKUP(B88,ĐT!#REF!,30,0)</f>
        <v>#REF!</v>
      </c>
      <c r="AO88" s="13" t="e">
        <f>VLOOKUP(B88,ĐT!#REF!,31,0)</f>
        <v>#REF!</v>
      </c>
      <c r="AP88" s="13" t="e">
        <f>VLOOKUP(B88,ĐT!#REF!,32,0)</f>
        <v>#REF!</v>
      </c>
      <c r="AQ88" s="13"/>
      <c r="AR88" s="754" t="e">
        <f>VLOOKUP(B88,ĐT!#REF!,33,0)</f>
        <v>#REF!</v>
      </c>
      <c r="AS88" s="754" t="e">
        <f>VLOOKUP(B88,ĐT!#REF!,34,0)</f>
        <v>#REF!</v>
      </c>
      <c r="AT88" s="754" t="e">
        <f>VLOOKUP(B88,ĐT!#REF!,35,0)</f>
        <v>#REF!</v>
      </c>
      <c r="AU88" s="754" t="e">
        <f>VLOOKUP(B88,ĐT!#REF!,36,0)</f>
        <v>#REF!</v>
      </c>
      <c r="AV88" s="754" t="e">
        <f>VLOOKUP(B88,ĐT!#REF!,37,0)</f>
        <v>#REF!</v>
      </c>
      <c r="AW88" s="754" t="e">
        <f>VLOOKUP(B88,ĐT!#REF!,38,0)</f>
        <v>#REF!</v>
      </c>
      <c r="AX88" s="754" t="e">
        <f>VLOOKUP(B88,ĐT!#REF!,39,0)</f>
        <v>#REF!</v>
      </c>
      <c r="AY88" s="520">
        <v>1</v>
      </c>
      <c r="AZ88" s="522">
        <f>VLOOKUP(B88,'DM chua PD'!$B$263:$N$281,6,0)</f>
        <v>1279</v>
      </c>
      <c r="BA88" s="522">
        <f>VLOOKUP(B88,'DM chua PD'!$B$263:$N$281,7,0)</f>
        <v>1279</v>
      </c>
      <c r="BB88" s="522">
        <f>VLOOKUP(B88,'DM chua PD'!$B$263:$N$281,8,0)</f>
        <v>0</v>
      </c>
      <c r="BC88" s="522">
        <f>VLOOKUP(B88,'DM chua PD'!$B$263:$N$281,9,0)</f>
        <v>0</v>
      </c>
      <c r="BD88" s="522">
        <f>VLOOKUP(B88,'DM chua PD'!$B$263:$N$281,12,0)</f>
        <v>1279</v>
      </c>
      <c r="BE88" s="515"/>
      <c r="BF88" s="542" t="s">
        <v>894</v>
      </c>
      <c r="BG88" s="545" t="s">
        <v>897</v>
      </c>
    </row>
    <row r="89" spans="1:59" s="510" customFormat="1" ht="18" customHeight="1">
      <c r="A89" s="516"/>
      <c r="B89" s="521" t="s">
        <v>152</v>
      </c>
      <c r="C89" s="519">
        <v>2</v>
      </c>
      <c r="D89" s="519">
        <v>8192</v>
      </c>
      <c r="E89" s="519">
        <v>8192</v>
      </c>
      <c r="F89" s="664"/>
      <c r="G89" s="519"/>
      <c r="H89" s="519"/>
      <c r="I89" s="518">
        <f t="shared" si="259"/>
        <v>8192</v>
      </c>
      <c r="J89" s="519">
        <f t="shared" si="261"/>
        <v>8192</v>
      </c>
      <c r="K89" s="519">
        <v>8192</v>
      </c>
      <c r="L89" s="519"/>
      <c r="M89" s="78">
        <f t="shared" si="262"/>
        <v>0</v>
      </c>
      <c r="N89" s="518"/>
      <c r="O89" s="519"/>
      <c r="P89" s="519"/>
      <c r="Q89" s="519"/>
      <c r="R89" s="519">
        <v>2</v>
      </c>
      <c r="S89" s="519" t="e">
        <f>VLOOKUP(B89,ĐT!#REF!,6,0)</f>
        <v>#REF!</v>
      </c>
      <c r="T89" s="519" t="e">
        <f>VLOOKUP(B89,ĐT!#REF!,7,0)</f>
        <v>#REF!</v>
      </c>
      <c r="U89" s="519" t="e">
        <f>VLOOKUP(B89,ĐT!#REF!,8,0)</f>
        <v>#REF!</v>
      </c>
      <c r="V89" s="519" t="e">
        <f>VLOOKUP(B89,ĐT!#REF!,9,0)</f>
        <v>#REF!</v>
      </c>
      <c r="W89" s="519" t="e">
        <f>VLOOKUP(B89,ĐT!#REF!,10,0)</f>
        <v>#REF!</v>
      </c>
      <c r="X89" s="13" t="e">
        <f t="shared" si="263"/>
        <v>#REF!</v>
      </c>
      <c r="Y89" s="13" t="e">
        <f t="shared" si="263"/>
        <v>#REF!</v>
      </c>
      <c r="Z89" s="13" t="e">
        <f t="shared" si="264"/>
        <v>#REF!</v>
      </c>
      <c r="AA89" s="13" t="e">
        <f t="shared" si="264"/>
        <v>#REF!</v>
      </c>
      <c r="AB89" s="13" t="e">
        <f>VLOOKUP(B89,ĐT!#REF!,19,0)</f>
        <v>#REF!</v>
      </c>
      <c r="AC89" s="13" t="e">
        <f>VLOOKUP(B89,ĐT!#REF!,20,0)</f>
        <v>#REF!</v>
      </c>
      <c r="AD89" s="13" t="e">
        <f>VLOOKUP(B89,ĐT!#REF!,21,0)</f>
        <v>#REF!</v>
      </c>
      <c r="AE89" s="13" t="e">
        <f>VLOOKUP(B89,ĐT!#REF!,22,0)</f>
        <v>#REF!</v>
      </c>
      <c r="AF89" s="13"/>
      <c r="AG89" s="754" t="e">
        <f>VLOOKUP(B89,ĐT!#REF!,23,0)</f>
        <v>#REF!</v>
      </c>
      <c r="AH89" s="754" t="e">
        <f>VLOOKUP(B89,ĐT!#REF!,24,0)</f>
        <v>#REF!</v>
      </c>
      <c r="AI89" s="754" t="e">
        <f>VLOOKUP(B89,ĐT!#REF!,25,0)</f>
        <v>#REF!</v>
      </c>
      <c r="AJ89" s="13" t="e">
        <f>VLOOKUP(B89,ĐT!#REF!,26,0)</f>
        <v>#REF!</v>
      </c>
      <c r="AK89" s="13" t="e">
        <f>VLOOKUP(B89,ĐT!#REF!,27,0)</f>
        <v>#REF!</v>
      </c>
      <c r="AL89" s="13" t="e">
        <f>VLOOKUP(B89,ĐT!#REF!,28,0)</f>
        <v>#REF!</v>
      </c>
      <c r="AM89" s="13" t="e">
        <f>VLOOKUP(B89,ĐT!#REF!,29,0)</f>
        <v>#REF!</v>
      </c>
      <c r="AN89" s="13" t="e">
        <f>VLOOKUP(B89,ĐT!#REF!,30,0)</f>
        <v>#REF!</v>
      </c>
      <c r="AO89" s="13" t="e">
        <f>VLOOKUP(B89,ĐT!#REF!,31,0)</f>
        <v>#REF!</v>
      </c>
      <c r="AP89" s="13" t="e">
        <f>VLOOKUP(B89,ĐT!#REF!,32,0)</f>
        <v>#REF!</v>
      </c>
      <c r="AQ89" s="13"/>
      <c r="AR89" s="754" t="e">
        <f>VLOOKUP(B89,ĐT!#REF!,33,0)</f>
        <v>#REF!</v>
      </c>
      <c r="AS89" s="754" t="e">
        <f>VLOOKUP(B89,ĐT!#REF!,34,0)</f>
        <v>#REF!</v>
      </c>
      <c r="AT89" s="754" t="e">
        <f>VLOOKUP(B89,ĐT!#REF!,35,0)</f>
        <v>#REF!</v>
      </c>
      <c r="AU89" s="754" t="e">
        <f>VLOOKUP(B89,ĐT!#REF!,36,0)</f>
        <v>#REF!</v>
      </c>
      <c r="AV89" s="754" t="e">
        <f>VLOOKUP(B89,ĐT!#REF!,37,0)</f>
        <v>#REF!</v>
      </c>
      <c r="AW89" s="754" t="e">
        <f>VLOOKUP(B89,ĐT!#REF!,38,0)</f>
        <v>#REF!</v>
      </c>
      <c r="AX89" s="754" t="e">
        <f>VLOOKUP(B89,ĐT!#REF!,39,0)</f>
        <v>#REF!</v>
      </c>
      <c r="AY89" s="520">
        <v>0</v>
      </c>
      <c r="AZ89" s="522">
        <f>VLOOKUP(B89,'DM chua PD'!$B$263:$N$281,6,0)</f>
        <v>0</v>
      </c>
      <c r="BA89" s="522">
        <f>VLOOKUP(B89,'DM chua PD'!$B$263:$N$281,7,0)</f>
        <v>0</v>
      </c>
      <c r="BB89" s="522">
        <f>VLOOKUP(B89,'DM chua PD'!$B$263:$N$281,8,0)</f>
        <v>0</v>
      </c>
      <c r="BC89" s="522">
        <f>VLOOKUP(B89,'DM chua PD'!$B$263:$N$281,9,0)</f>
        <v>0</v>
      </c>
      <c r="BD89" s="522">
        <f>VLOOKUP(B89,'DM chua PD'!$B$263:$N$281,12,0)</f>
        <v>0</v>
      </c>
      <c r="BE89" s="515"/>
      <c r="BF89" s="542" t="s">
        <v>894</v>
      </c>
      <c r="BG89" s="545" t="s">
        <v>898</v>
      </c>
    </row>
    <row r="90" spans="1:59" s="510" customFormat="1" ht="18" customHeight="1">
      <c r="A90" s="516"/>
      <c r="B90" s="521" t="s">
        <v>204</v>
      </c>
      <c r="C90" s="519">
        <v>5</v>
      </c>
      <c r="D90" s="519">
        <v>14325</v>
      </c>
      <c r="E90" s="519">
        <v>14325</v>
      </c>
      <c r="F90" s="664"/>
      <c r="G90" s="519"/>
      <c r="H90" s="519"/>
      <c r="I90" s="518">
        <f t="shared" si="259"/>
        <v>14325</v>
      </c>
      <c r="J90" s="519">
        <f t="shared" si="261"/>
        <v>14325</v>
      </c>
      <c r="K90" s="519">
        <v>14325</v>
      </c>
      <c r="L90" s="519"/>
      <c r="M90" s="78">
        <f t="shared" si="262"/>
        <v>0</v>
      </c>
      <c r="N90" s="518"/>
      <c r="O90" s="519"/>
      <c r="P90" s="519"/>
      <c r="Q90" s="519"/>
      <c r="R90" s="519">
        <v>5</v>
      </c>
      <c r="S90" s="519" t="e">
        <f>VLOOKUP(B90,ĐT!#REF!,6,0)</f>
        <v>#REF!</v>
      </c>
      <c r="T90" s="519" t="e">
        <f>VLOOKUP(B90,ĐT!#REF!,7,0)</f>
        <v>#REF!</v>
      </c>
      <c r="U90" s="519" t="e">
        <f>VLOOKUP(B90,ĐT!#REF!,8,0)</f>
        <v>#REF!</v>
      </c>
      <c r="V90" s="519" t="e">
        <f>VLOOKUP(B90,ĐT!#REF!,9,0)</f>
        <v>#REF!</v>
      </c>
      <c r="W90" s="519" t="e">
        <f>VLOOKUP(B90,ĐT!#REF!,10,0)</f>
        <v>#REF!</v>
      </c>
      <c r="X90" s="13" t="e">
        <f t="shared" si="263"/>
        <v>#REF!</v>
      </c>
      <c r="Y90" s="13" t="e">
        <f t="shared" si="263"/>
        <v>#REF!</v>
      </c>
      <c r="Z90" s="13" t="e">
        <f t="shared" si="264"/>
        <v>#REF!</v>
      </c>
      <c r="AA90" s="13" t="e">
        <f t="shared" si="264"/>
        <v>#REF!</v>
      </c>
      <c r="AB90" s="13" t="e">
        <f>VLOOKUP(B90,ĐT!#REF!,19,0)</f>
        <v>#REF!</v>
      </c>
      <c r="AC90" s="13" t="e">
        <f>VLOOKUP(B90,ĐT!#REF!,20,0)</f>
        <v>#REF!</v>
      </c>
      <c r="AD90" s="13" t="e">
        <f>VLOOKUP(B90,ĐT!#REF!,21,0)</f>
        <v>#REF!</v>
      </c>
      <c r="AE90" s="13" t="e">
        <f>VLOOKUP(B90,ĐT!#REF!,22,0)</f>
        <v>#REF!</v>
      </c>
      <c r="AF90" s="13"/>
      <c r="AG90" s="754" t="e">
        <f>VLOOKUP(B90,ĐT!#REF!,23,0)</f>
        <v>#REF!</v>
      </c>
      <c r="AH90" s="754" t="e">
        <f>VLOOKUP(B90,ĐT!#REF!,24,0)</f>
        <v>#REF!</v>
      </c>
      <c r="AI90" s="754" t="e">
        <f>VLOOKUP(B90,ĐT!#REF!,25,0)</f>
        <v>#REF!</v>
      </c>
      <c r="AJ90" s="13" t="e">
        <f>VLOOKUP(B90,ĐT!#REF!,26,0)</f>
        <v>#REF!</v>
      </c>
      <c r="AK90" s="13" t="e">
        <f>VLOOKUP(B90,ĐT!#REF!,27,0)</f>
        <v>#REF!</v>
      </c>
      <c r="AL90" s="13" t="e">
        <f>VLOOKUP(B90,ĐT!#REF!,28,0)</f>
        <v>#REF!</v>
      </c>
      <c r="AM90" s="13" t="e">
        <f>VLOOKUP(B90,ĐT!#REF!,29,0)</f>
        <v>#REF!</v>
      </c>
      <c r="AN90" s="13" t="e">
        <f>VLOOKUP(B90,ĐT!#REF!,30,0)</f>
        <v>#REF!</v>
      </c>
      <c r="AO90" s="13" t="e">
        <f>VLOOKUP(B90,ĐT!#REF!,31,0)</f>
        <v>#REF!</v>
      </c>
      <c r="AP90" s="13" t="e">
        <f>VLOOKUP(B90,ĐT!#REF!,32,0)</f>
        <v>#REF!</v>
      </c>
      <c r="AQ90" s="13" t="e">
        <f>+ĐT!#REF!</f>
        <v>#REF!</v>
      </c>
      <c r="AR90" s="754" t="e">
        <f>VLOOKUP(B90,ĐT!#REF!,33,0)</f>
        <v>#REF!</v>
      </c>
      <c r="AS90" s="754" t="e">
        <f>VLOOKUP(B90,ĐT!#REF!,34,0)</f>
        <v>#REF!</v>
      </c>
      <c r="AT90" s="754" t="e">
        <f>VLOOKUP(B90,ĐT!#REF!,35,0)</f>
        <v>#REF!</v>
      </c>
      <c r="AU90" s="754" t="e">
        <f>VLOOKUP(B90,ĐT!#REF!,36,0)</f>
        <v>#REF!</v>
      </c>
      <c r="AV90" s="754" t="e">
        <f>VLOOKUP(B90,ĐT!#REF!,37,0)</f>
        <v>#REF!</v>
      </c>
      <c r="AW90" s="754" t="e">
        <f>VLOOKUP(B90,ĐT!#REF!,38,0)</f>
        <v>#REF!</v>
      </c>
      <c r="AX90" s="754" t="e">
        <f>VLOOKUP(B90,ĐT!#REF!,39,0)</f>
        <v>#REF!</v>
      </c>
      <c r="AY90" s="520">
        <v>0</v>
      </c>
      <c r="AZ90" s="522">
        <f>VLOOKUP(B90,'DM chua PD'!$B$263:$N$281,6,0)</f>
        <v>0</v>
      </c>
      <c r="BA90" s="522">
        <f>VLOOKUP(B90,'DM chua PD'!$B$263:$N$281,7,0)</f>
        <v>0</v>
      </c>
      <c r="BB90" s="522">
        <f>VLOOKUP(B90,'DM chua PD'!$B$263:$N$281,8,0)</f>
        <v>0</v>
      </c>
      <c r="BC90" s="522">
        <f>VLOOKUP(B90,'DM chua PD'!$B$263:$N$281,9,0)</f>
        <v>0</v>
      </c>
      <c r="BD90" s="522">
        <f>VLOOKUP(B90,'DM chua PD'!$B$263:$N$281,12,0)</f>
        <v>0</v>
      </c>
      <c r="BE90" s="515"/>
      <c r="BF90" s="542" t="s">
        <v>894</v>
      </c>
      <c r="BG90" s="545" t="s">
        <v>899</v>
      </c>
    </row>
    <row r="91" spans="1:59" s="510" customFormat="1" ht="18" customHeight="1">
      <c r="A91" s="516"/>
      <c r="B91" s="521" t="s">
        <v>217</v>
      </c>
      <c r="C91" s="519">
        <v>4</v>
      </c>
      <c r="D91" s="519">
        <v>13377</v>
      </c>
      <c r="E91" s="519">
        <v>13377</v>
      </c>
      <c r="F91" s="664"/>
      <c r="G91" s="519"/>
      <c r="H91" s="519"/>
      <c r="I91" s="518">
        <f t="shared" si="259"/>
        <v>13377</v>
      </c>
      <c r="J91" s="519">
        <f t="shared" si="261"/>
        <v>13377</v>
      </c>
      <c r="K91" s="519">
        <v>13377</v>
      </c>
      <c r="L91" s="519"/>
      <c r="M91" s="78">
        <f t="shared" si="262"/>
        <v>0</v>
      </c>
      <c r="N91" s="518"/>
      <c r="O91" s="519"/>
      <c r="P91" s="519"/>
      <c r="Q91" s="519"/>
      <c r="R91" s="519">
        <v>3</v>
      </c>
      <c r="S91" s="519" t="e">
        <f>VLOOKUP(B91,ĐT!#REF!,6,0)</f>
        <v>#REF!</v>
      </c>
      <c r="T91" s="519" t="e">
        <f>VLOOKUP(B91,ĐT!#REF!,7,0)</f>
        <v>#REF!</v>
      </c>
      <c r="U91" s="519" t="e">
        <f>VLOOKUP(B91,ĐT!#REF!,8,0)</f>
        <v>#REF!</v>
      </c>
      <c r="V91" s="519" t="e">
        <f>VLOOKUP(B91,ĐT!#REF!,9,0)</f>
        <v>#REF!</v>
      </c>
      <c r="W91" s="519" t="e">
        <f>VLOOKUP(B91,ĐT!#REF!,10,0)</f>
        <v>#REF!</v>
      </c>
      <c r="X91" s="13" t="e">
        <f t="shared" si="263"/>
        <v>#REF!</v>
      </c>
      <c r="Y91" s="13" t="e">
        <f t="shared" si="263"/>
        <v>#REF!</v>
      </c>
      <c r="Z91" s="13" t="e">
        <f t="shared" si="264"/>
        <v>#REF!</v>
      </c>
      <c r="AA91" s="13" t="e">
        <f t="shared" si="264"/>
        <v>#REF!</v>
      </c>
      <c r="AB91" s="13" t="e">
        <f>VLOOKUP(B91,ĐT!#REF!,19,0)</f>
        <v>#REF!</v>
      </c>
      <c r="AC91" s="13" t="e">
        <f>VLOOKUP(B91,ĐT!#REF!,20,0)</f>
        <v>#REF!</v>
      </c>
      <c r="AD91" s="13" t="e">
        <f>VLOOKUP(B91,ĐT!#REF!,21,0)</f>
        <v>#REF!</v>
      </c>
      <c r="AE91" s="13" t="e">
        <f>VLOOKUP(B91,ĐT!#REF!,22,0)</f>
        <v>#REF!</v>
      </c>
      <c r="AF91" s="13"/>
      <c r="AG91" s="754" t="e">
        <f>VLOOKUP(B91,ĐT!#REF!,23,0)</f>
        <v>#REF!</v>
      </c>
      <c r="AH91" s="754" t="e">
        <f>VLOOKUP(B91,ĐT!#REF!,24,0)</f>
        <v>#REF!</v>
      </c>
      <c r="AI91" s="754" t="e">
        <f>VLOOKUP(B91,ĐT!#REF!,25,0)</f>
        <v>#REF!</v>
      </c>
      <c r="AJ91" s="13" t="e">
        <f>VLOOKUP(B91,ĐT!#REF!,26,0)</f>
        <v>#REF!</v>
      </c>
      <c r="AK91" s="13" t="e">
        <f>VLOOKUP(B91,ĐT!#REF!,27,0)</f>
        <v>#REF!</v>
      </c>
      <c r="AL91" s="13" t="e">
        <f>VLOOKUP(B91,ĐT!#REF!,28,0)</f>
        <v>#REF!</v>
      </c>
      <c r="AM91" s="13" t="e">
        <f>VLOOKUP(B91,ĐT!#REF!,29,0)</f>
        <v>#REF!</v>
      </c>
      <c r="AN91" s="13" t="e">
        <f>VLOOKUP(B91,ĐT!#REF!,30,0)</f>
        <v>#REF!</v>
      </c>
      <c r="AO91" s="13" t="e">
        <f>VLOOKUP(B91,ĐT!#REF!,31,0)</f>
        <v>#REF!</v>
      </c>
      <c r="AP91" s="13" t="e">
        <f>VLOOKUP(B91,ĐT!#REF!,32,0)</f>
        <v>#REF!</v>
      </c>
      <c r="AQ91" s="13"/>
      <c r="AR91" s="754" t="e">
        <f>VLOOKUP(B91,ĐT!#REF!,33,0)</f>
        <v>#REF!</v>
      </c>
      <c r="AS91" s="754" t="e">
        <f>VLOOKUP(B91,ĐT!#REF!,34,0)</f>
        <v>#REF!</v>
      </c>
      <c r="AT91" s="754" t="e">
        <f>VLOOKUP(B91,ĐT!#REF!,35,0)</f>
        <v>#REF!</v>
      </c>
      <c r="AU91" s="754" t="e">
        <f>VLOOKUP(B91,ĐT!#REF!,36,0)</f>
        <v>#REF!</v>
      </c>
      <c r="AV91" s="754" t="e">
        <f>VLOOKUP(B91,ĐT!#REF!,37,0)</f>
        <v>#REF!</v>
      </c>
      <c r="AW91" s="754" t="e">
        <f>VLOOKUP(B91,ĐT!#REF!,38,0)</f>
        <v>#REF!</v>
      </c>
      <c r="AX91" s="754" t="e">
        <f>VLOOKUP(B91,ĐT!#REF!,39,0)</f>
        <v>#REF!</v>
      </c>
      <c r="AY91" s="520">
        <v>1</v>
      </c>
      <c r="AZ91" s="522">
        <f>VLOOKUP(B91,'DM chua PD'!$B$263:$N$281,6,0)</f>
        <v>2960</v>
      </c>
      <c r="BA91" s="522">
        <f>VLOOKUP(B91,'DM chua PD'!$B$263:$N$281,7,0)</f>
        <v>2960</v>
      </c>
      <c r="BB91" s="522">
        <f>VLOOKUP(B91,'DM chua PD'!$B$263:$N$281,8,0)</f>
        <v>0</v>
      </c>
      <c r="BC91" s="522">
        <f>VLOOKUP(B91,'DM chua PD'!$B$263:$N$281,9,0)</f>
        <v>0</v>
      </c>
      <c r="BD91" s="522">
        <f>VLOOKUP(B91,'DM chua PD'!$B$263:$N$281,12,0)</f>
        <v>2960</v>
      </c>
      <c r="BE91" s="515"/>
      <c r="BF91" s="542" t="s">
        <v>894</v>
      </c>
      <c r="BG91" s="545" t="s">
        <v>900</v>
      </c>
    </row>
    <row r="92" spans="1:59" s="510" customFormat="1" ht="18" customHeight="1">
      <c r="A92" s="516"/>
      <c r="B92" s="521" t="s">
        <v>247</v>
      </c>
      <c r="C92" s="519">
        <v>5</v>
      </c>
      <c r="D92" s="519">
        <v>17514</v>
      </c>
      <c r="E92" s="519">
        <v>17514</v>
      </c>
      <c r="F92" s="664"/>
      <c r="G92" s="519"/>
      <c r="H92" s="519"/>
      <c r="I92" s="518">
        <f t="shared" si="259"/>
        <v>17514</v>
      </c>
      <c r="J92" s="519">
        <f t="shared" si="261"/>
        <v>17514</v>
      </c>
      <c r="K92" s="519">
        <v>17514</v>
      </c>
      <c r="L92" s="519"/>
      <c r="M92" s="78">
        <f t="shared" si="262"/>
        <v>0</v>
      </c>
      <c r="N92" s="518"/>
      <c r="O92" s="519"/>
      <c r="P92" s="519"/>
      <c r="Q92" s="519"/>
      <c r="R92" s="519">
        <v>5</v>
      </c>
      <c r="S92" s="519" t="e">
        <f>VLOOKUP(B92,ĐT!#REF!,6,0)</f>
        <v>#REF!</v>
      </c>
      <c r="T92" s="519" t="e">
        <f>VLOOKUP(B92,ĐT!#REF!,7,0)</f>
        <v>#REF!</v>
      </c>
      <c r="U92" s="519" t="e">
        <f>VLOOKUP(B92,ĐT!#REF!,8,0)</f>
        <v>#REF!</v>
      </c>
      <c r="V92" s="519" t="e">
        <f>VLOOKUP(B92,ĐT!#REF!,9,0)</f>
        <v>#REF!</v>
      </c>
      <c r="W92" s="519" t="e">
        <f>VLOOKUP(B92,ĐT!#REF!,10,0)</f>
        <v>#REF!</v>
      </c>
      <c r="X92" s="13" t="e">
        <f t="shared" si="263"/>
        <v>#REF!</v>
      </c>
      <c r="Y92" s="13" t="e">
        <f t="shared" si="263"/>
        <v>#REF!</v>
      </c>
      <c r="Z92" s="13" t="e">
        <f t="shared" si="264"/>
        <v>#REF!</v>
      </c>
      <c r="AA92" s="13" t="e">
        <f t="shared" si="264"/>
        <v>#REF!</v>
      </c>
      <c r="AB92" s="13" t="e">
        <f>VLOOKUP(B92,ĐT!#REF!,19,0)</f>
        <v>#REF!</v>
      </c>
      <c r="AC92" s="13" t="e">
        <f>VLOOKUP(B92,ĐT!#REF!,20,0)</f>
        <v>#REF!</v>
      </c>
      <c r="AD92" s="13" t="e">
        <f>VLOOKUP(B92,ĐT!#REF!,21,0)</f>
        <v>#REF!</v>
      </c>
      <c r="AE92" s="13" t="e">
        <f>VLOOKUP(B92,ĐT!#REF!,22,0)</f>
        <v>#REF!</v>
      </c>
      <c r="AF92" s="13"/>
      <c r="AG92" s="754" t="e">
        <f>VLOOKUP(B92,ĐT!#REF!,23,0)</f>
        <v>#REF!</v>
      </c>
      <c r="AH92" s="754" t="e">
        <f>VLOOKUP(B92,ĐT!#REF!,24,0)</f>
        <v>#REF!</v>
      </c>
      <c r="AI92" s="754" t="e">
        <f>VLOOKUP(B92,ĐT!#REF!,25,0)</f>
        <v>#REF!</v>
      </c>
      <c r="AJ92" s="13" t="e">
        <f>VLOOKUP(B92,ĐT!#REF!,26,0)</f>
        <v>#REF!</v>
      </c>
      <c r="AK92" s="13" t="e">
        <f>VLOOKUP(B92,ĐT!#REF!,27,0)</f>
        <v>#REF!</v>
      </c>
      <c r="AL92" s="13" t="e">
        <f>VLOOKUP(B92,ĐT!#REF!,28,0)</f>
        <v>#REF!</v>
      </c>
      <c r="AM92" s="13" t="e">
        <f>VLOOKUP(B92,ĐT!#REF!,29,0)</f>
        <v>#REF!</v>
      </c>
      <c r="AN92" s="13" t="e">
        <f>VLOOKUP(B92,ĐT!#REF!,30,0)</f>
        <v>#REF!</v>
      </c>
      <c r="AO92" s="13" t="e">
        <f>VLOOKUP(B92,ĐT!#REF!,31,0)</f>
        <v>#REF!</v>
      </c>
      <c r="AP92" s="13" t="e">
        <f>VLOOKUP(B92,ĐT!#REF!,32,0)</f>
        <v>#REF!</v>
      </c>
      <c r="AQ92" s="13"/>
      <c r="AR92" s="754" t="e">
        <f>VLOOKUP(B92,ĐT!#REF!,33,0)</f>
        <v>#REF!</v>
      </c>
      <c r="AS92" s="754" t="e">
        <f>VLOOKUP(B92,ĐT!#REF!,34,0)</f>
        <v>#REF!</v>
      </c>
      <c r="AT92" s="754" t="e">
        <f>VLOOKUP(B92,ĐT!#REF!,35,0)</f>
        <v>#REF!</v>
      </c>
      <c r="AU92" s="754" t="e">
        <f>VLOOKUP(B92,ĐT!#REF!,36,0)</f>
        <v>#REF!</v>
      </c>
      <c r="AV92" s="754" t="e">
        <f>VLOOKUP(B92,ĐT!#REF!,37,0)</f>
        <v>#REF!</v>
      </c>
      <c r="AW92" s="754" t="e">
        <f>VLOOKUP(B92,ĐT!#REF!,38,0)</f>
        <v>#REF!</v>
      </c>
      <c r="AX92" s="754" t="e">
        <f>VLOOKUP(B92,ĐT!#REF!,39,0)</f>
        <v>#REF!</v>
      </c>
      <c r="AY92" s="520">
        <v>0</v>
      </c>
      <c r="AZ92" s="522">
        <f>VLOOKUP(B92,'DM chua PD'!$B$263:$N$281,6,0)</f>
        <v>0</v>
      </c>
      <c r="BA92" s="522">
        <f>VLOOKUP(B92,'DM chua PD'!$B$263:$N$281,7,0)</f>
        <v>0</v>
      </c>
      <c r="BB92" s="522">
        <f>VLOOKUP(B92,'DM chua PD'!$B$263:$N$281,8,0)</f>
        <v>0</v>
      </c>
      <c r="BC92" s="522">
        <f>VLOOKUP(B92,'DM chua PD'!$B$263:$N$281,9,0)</f>
        <v>0</v>
      </c>
      <c r="BD92" s="522" t="e">
        <f>+K92-AB92</f>
        <v>#REF!</v>
      </c>
      <c r="BE92" s="515"/>
      <c r="BF92" s="542" t="s">
        <v>894</v>
      </c>
      <c r="BG92" s="545" t="s">
        <v>901</v>
      </c>
    </row>
    <row r="93" spans="1:59" s="510" customFormat="1" ht="18" customHeight="1">
      <c r="A93" s="516"/>
      <c r="B93" s="521" t="s">
        <v>258</v>
      </c>
      <c r="C93" s="519">
        <v>8</v>
      </c>
      <c r="D93" s="519">
        <v>20236</v>
      </c>
      <c r="E93" s="519">
        <v>20236</v>
      </c>
      <c r="F93" s="664"/>
      <c r="G93" s="519"/>
      <c r="H93" s="519"/>
      <c r="I93" s="518">
        <f t="shared" si="259"/>
        <v>20236</v>
      </c>
      <c r="J93" s="519">
        <f t="shared" si="261"/>
        <v>20236</v>
      </c>
      <c r="K93" s="519">
        <v>20236</v>
      </c>
      <c r="L93" s="519"/>
      <c r="M93" s="78">
        <f t="shared" si="262"/>
        <v>0</v>
      </c>
      <c r="N93" s="518"/>
      <c r="O93" s="519"/>
      <c r="P93" s="519"/>
      <c r="Q93" s="519"/>
      <c r="R93" s="519">
        <v>4</v>
      </c>
      <c r="S93" s="519" t="e">
        <f>VLOOKUP(B93,ĐT!#REF!,6,0)</f>
        <v>#REF!</v>
      </c>
      <c r="T93" s="519" t="e">
        <f>VLOOKUP(B93,ĐT!#REF!,7,0)</f>
        <v>#REF!</v>
      </c>
      <c r="U93" s="519" t="e">
        <f>VLOOKUP(B93,ĐT!#REF!,8,0)</f>
        <v>#REF!</v>
      </c>
      <c r="V93" s="519" t="e">
        <f>VLOOKUP(B93,ĐT!#REF!,9,0)</f>
        <v>#REF!</v>
      </c>
      <c r="W93" s="519" t="e">
        <f>VLOOKUP(B93,ĐT!#REF!,10,0)</f>
        <v>#REF!</v>
      </c>
      <c r="X93" s="13" t="e">
        <f t="shared" si="263"/>
        <v>#REF!</v>
      </c>
      <c r="Y93" s="13" t="e">
        <f t="shared" si="263"/>
        <v>#REF!</v>
      </c>
      <c r="Z93" s="13" t="e">
        <f t="shared" si="264"/>
        <v>#REF!</v>
      </c>
      <c r="AA93" s="13" t="e">
        <f t="shared" si="264"/>
        <v>#REF!</v>
      </c>
      <c r="AB93" s="13" t="e">
        <f>VLOOKUP(B93,ĐT!#REF!,19,0)</f>
        <v>#REF!</v>
      </c>
      <c r="AC93" s="13" t="e">
        <f>VLOOKUP(B93,ĐT!#REF!,20,0)</f>
        <v>#REF!</v>
      </c>
      <c r="AD93" s="13" t="e">
        <f>VLOOKUP(B93,ĐT!#REF!,21,0)</f>
        <v>#REF!</v>
      </c>
      <c r="AE93" s="13" t="e">
        <f>VLOOKUP(B93,ĐT!#REF!,22,0)</f>
        <v>#REF!</v>
      </c>
      <c r="AF93" s="13"/>
      <c r="AG93" s="754" t="e">
        <f>VLOOKUP(B93,ĐT!#REF!,23,0)</f>
        <v>#REF!</v>
      </c>
      <c r="AH93" s="754" t="e">
        <f>VLOOKUP(B93,ĐT!#REF!,24,0)</f>
        <v>#REF!</v>
      </c>
      <c r="AI93" s="754" t="e">
        <f>VLOOKUP(B93,ĐT!#REF!,25,0)</f>
        <v>#REF!</v>
      </c>
      <c r="AJ93" s="13" t="e">
        <f>VLOOKUP(B93,ĐT!#REF!,26,0)</f>
        <v>#REF!</v>
      </c>
      <c r="AK93" s="13" t="e">
        <f>VLOOKUP(B93,ĐT!#REF!,27,0)</f>
        <v>#REF!</v>
      </c>
      <c r="AL93" s="13" t="e">
        <f>VLOOKUP(B93,ĐT!#REF!,28,0)</f>
        <v>#REF!</v>
      </c>
      <c r="AM93" s="13" t="e">
        <f>VLOOKUP(B93,ĐT!#REF!,29,0)</f>
        <v>#REF!</v>
      </c>
      <c r="AN93" s="13" t="e">
        <f>VLOOKUP(B93,ĐT!#REF!,30,0)</f>
        <v>#REF!</v>
      </c>
      <c r="AO93" s="13" t="e">
        <f>VLOOKUP(B93,ĐT!#REF!,31,0)</f>
        <v>#REF!</v>
      </c>
      <c r="AP93" s="13" t="e">
        <f>VLOOKUP(B93,ĐT!#REF!,32,0)</f>
        <v>#REF!</v>
      </c>
      <c r="AQ93" s="13"/>
      <c r="AR93" s="754" t="e">
        <f>VLOOKUP(B93,ĐT!#REF!,33,0)</f>
        <v>#REF!</v>
      </c>
      <c r="AS93" s="754" t="e">
        <f>VLOOKUP(B93,ĐT!#REF!,34,0)</f>
        <v>#REF!</v>
      </c>
      <c r="AT93" s="754" t="e">
        <f>VLOOKUP(B93,ĐT!#REF!,35,0)</f>
        <v>#REF!</v>
      </c>
      <c r="AU93" s="754" t="e">
        <f>VLOOKUP(B93,ĐT!#REF!,36,0)</f>
        <v>#REF!</v>
      </c>
      <c r="AV93" s="754" t="e">
        <f>VLOOKUP(B93,ĐT!#REF!,37,0)</f>
        <v>#REF!</v>
      </c>
      <c r="AW93" s="754" t="e">
        <f>VLOOKUP(B93,ĐT!#REF!,38,0)</f>
        <v>#REF!</v>
      </c>
      <c r="AX93" s="754" t="e">
        <f>VLOOKUP(B93,ĐT!#REF!,39,0)</f>
        <v>#REF!</v>
      </c>
      <c r="AY93" s="520">
        <v>4</v>
      </c>
      <c r="AZ93" s="522">
        <f>VLOOKUP(B93,'DM chua PD'!$B$263:$N$281,6,0)</f>
        <v>7884</v>
      </c>
      <c r="BA93" s="522">
        <f>VLOOKUP(B93,'DM chua PD'!$B$263:$N$281,7,0)</f>
        <v>7884</v>
      </c>
      <c r="BB93" s="522">
        <f>VLOOKUP(B93,'DM chua PD'!$B$263:$N$281,8,0)</f>
        <v>0</v>
      </c>
      <c r="BC93" s="522">
        <f>VLOOKUP(B93,'DM chua PD'!$B$263:$N$281,9,0)</f>
        <v>0</v>
      </c>
      <c r="BD93" s="522">
        <f>VLOOKUP(B93,'DM chua PD'!$B$263:$N$281,12,0)</f>
        <v>7884</v>
      </c>
      <c r="BE93" s="515"/>
      <c r="BF93" s="542" t="s">
        <v>894</v>
      </c>
      <c r="BG93" s="545" t="s">
        <v>902</v>
      </c>
    </row>
    <row r="94" spans="1:59" s="510" customFormat="1" ht="18" customHeight="1">
      <c r="A94" s="511" t="s">
        <v>50</v>
      </c>
      <c r="B94" s="512" t="s">
        <v>49</v>
      </c>
      <c r="C94" s="513">
        <f>SUBTOTAL(9,C95:C102)</f>
        <v>13</v>
      </c>
      <c r="D94" s="513">
        <f t="shared" ref="D94:BD94" si="265">SUBTOTAL(9,D95:D102)</f>
        <v>56799</v>
      </c>
      <c r="E94" s="513">
        <f t="shared" si="265"/>
        <v>54496</v>
      </c>
      <c r="F94" s="116">
        <f t="shared" si="265"/>
        <v>0</v>
      </c>
      <c r="G94" s="116">
        <f t="shared" si="265"/>
        <v>0</v>
      </c>
      <c r="H94" s="513">
        <f t="shared" si="265"/>
        <v>0</v>
      </c>
      <c r="I94" s="513">
        <f t="shared" si="265"/>
        <v>54496</v>
      </c>
      <c r="J94" s="513">
        <f t="shared" si="265"/>
        <v>54496</v>
      </c>
      <c r="K94" s="513">
        <f t="shared" si="265"/>
        <v>54496</v>
      </c>
      <c r="L94" s="513">
        <f t="shared" si="265"/>
        <v>0</v>
      </c>
      <c r="M94" s="513">
        <f t="shared" si="265"/>
        <v>0</v>
      </c>
      <c r="N94" s="513">
        <f t="shared" si="265"/>
        <v>0</v>
      </c>
      <c r="O94" s="513">
        <f t="shared" si="265"/>
        <v>0</v>
      </c>
      <c r="P94" s="513">
        <f t="shared" si="265"/>
        <v>0</v>
      </c>
      <c r="Q94" s="513">
        <f t="shared" si="265"/>
        <v>0</v>
      </c>
      <c r="R94" s="513">
        <f t="shared" si="265"/>
        <v>10</v>
      </c>
      <c r="S94" s="513" t="e">
        <f t="shared" si="265"/>
        <v>#REF!</v>
      </c>
      <c r="T94" s="513" t="e">
        <f t="shared" si="265"/>
        <v>#REF!</v>
      </c>
      <c r="U94" s="513" t="e">
        <f t="shared" si="265"/>
        <v>#REF!</v>
      </c>
      <c r="V94" s="513" t="e">
        <f t="shared" si="265"/>
        <v>#REF!</v>
      </c>
      <c r="W94" s="513" t="e">
        <f t="shared" si="265"/>
        <v>#REF!</v>
      </c>
      <c r="X94" s="513" t="e">
        <f t="shared" si="265"/>
        <v>#REF!</v>
      </c>
      <c r="Y94" s="513" t="e">
        <f t="shared" si="265"/>
        <v>#REF!</v>
      </c>
      <c r="Z94" s="513" t="e">
        <f t="shared" si="265"/>
        <v>#REF!</v>
      </c>
      <c r="AA94" s="513" t="e">
        <f t="shared" si="265"/>
        <v>#REF!</v>
      </c>
      <c r="AB94" s="513" t="e">
        <f t="shared" si="265"/>
        <v>#REF!</v>
      </c>
      <c r="AC94" s="513" t="e">
        <f t="shared" si="265"/>
        <v>#REF!</v>
      </c>
      <c r="AD94" s="513" t="e">
        <f t="shared" si="265"/>
        <v>#REF!</v>
      </c>
      <c r="AE94" s="513"/>
      <c r="AF94" s="513" t="e">
        <f t="shared" si="265"/>
        <v>#REF!</v>
      </c>
      <c r="AG94" s="755" t="e">
        <f t="shared" si="265"/>
        <v>#REF!</v>
      </c>
      <c r="AH94" s="755" t="e">
        <f t="shared" si="265"/>
        <v>#REF!</v>
      </c>
      <c r="AI94" s="755" t="e">
        <f t="shared" si="265"/>
        <v>#REF!</v>
      </c>
      <c r="AJ94" s="513" t="e">
        <f t="shared" si="265"/>
        <v>#REF!</v>
      </c>
      <c r="AK94" s="513" t="e">
        <f t="shared" si="265"/>
        <v>#REF!</v>
      </c>
      <c r="AL94" s="513" t="e">
        <f t="shared" si="265"/>
        <v>#REF!</v>
      </c>
      <c r="AM94" s="513" t="e">
        <f t="shared" si="265"/>
        <v>#REF!</v>
      </c>
      <c r="AN94" s="513" t="e">
        <f t="shared" si="265"/>
        <v>#REF!</v>
      </c>
      <c r="AO94" s="513" t="e">
        <f t="shared" si="265"/>
        <v>#REF!</v>
      </c>
      <c r="AP94" s="513" t="e">
        <f t="shared" si="265"/>
        <v>#REF!</v>
      </c>
      <c r="AQ94" s="513" t="e">
        <f t="shared" si="265"/>
        <v>#REF!</v>
      </c>
      <c r="AR94" s="755" t="e">
        <f t="shared" si="265"/>
        <v>#REF!</v>
      </c>
      <c r="AS94" s="755" t="e">
        <f t="shared" si="265"/>
        <v>#REF!</v>
      </c>
      <c r="AT94" s="755" t="e">
        <f t="shared" si="265"/>
        <v>#REF!</v>
      </c>
      <c r="AU94" s="755" t="e">
        <f t="shared" si="265"/>
        <v>#REF!</v>
      </c>
      <c r="AV94" s="755" t="e">
        <f t="shared" si="265"/>
        <v>#REF!</v>
      </c>
      <c r="AW94" s="755" t="e">
        <f t="shared" si="265"/>
        <v>#REF!</v>
      </c>
      <c r="AX94" s="755" t="e">
        <f t="shared" si="265"/>
        <v>#REF!</v>
      </c>
      <c r="AY94" s="513">
        <f t="shared" si="265"/>
        <v>2</v>
      </c>
      <c r="AZ94" s="513">
        <f t="shared" si="265"/>
        <v>33796</v>
      </c>
      <c r="BA94" s="513">
        <f t="shared" si="265"/>
        <v>32931</v>
      </c>
      <c r="BB94" s="513">
        <f t="shared" si="265"/>
        <v>0</v>
      </c>
      <c r="BC94" s="513">
        <f t="shared" si="265"/>
        <v>104</v>
      </c>
      <c r="BD94" s="513" t="e">
        <f t="shared" si="265"/>
        <v>#REF!</v>
      </c>
      <c r="BE94" s="515"/>
      <c r="BF94" s="542" t="s">
        <v>894</v>
      </c>
      <c r="BG94" s="544" t="s">
        <v>895</v>
      </c>
    </row>
    <row r="95" spans="1:59" s="510" customFormat="1" ht="18" customHeight="1">
      <c r="A95" s="516"/>
      <c r="B95" s="521" t="s">
        <v>38</v>
      </c>
      <c r="C95" s="519">
        <v>2</v>
      </c>
      <c r="D95" s="519">
        <v>9633</v>
      </c>
      <c r="E95" s="519">
        <v>9330</v>
      </c>
      <c r="F95" s="664"/>
      <c r="G95" s="519"/>
      <c r="H95" s="519"/>
      <c r="I95" s="518">
        <f t="shared" si="259"/>
        <v>9330</v>
      </c>
      <c r="J95" s="519">
        <f t="shared" ref="J95:J102" si="266">SUM(K95:L95)</f>
        <v>9330</v>
      </c>
      <c r="K95" s="519">
        <v>9330</v>
      </c>
      <c r="L95" s="519"/>
      <c r="M95" s="78">
        <f t="shared" ref="M95:M102" si="267">SUM(N95:O95)</f>
        <v>0</v>
      </c>
      <c r="N95" s="518"/>
      <c r="O95" s="519"/>
      <c r="P95" s="519"/>
      <c r="Q95" s="519"/>
      <c r="R95" s="519">
        <v>2</v>
      </c>
      <c r="S95" s="519" t="e">
        <f>VLOOKUP(B95,ĐT!#REF!,6,0)</f>
        <v>#REF!</v>
      </c>
      <c r="T95" s="519" t="e">
        <f>VLOOKUP(B95,ĐT!#REF!,7,0)</f>
        <v>#REF!</v>
      </c>
      <c r="U95" s="519" t="e">
        <f>VLOOKUP(B95,ĐT!#REF!,8,0)</f>
        <v>#REF!</v>
      </c>
      <c r="V95" s="519" t="e">
        <f>VLOOKUP(B95,ĐT!#REF!,9,0)</f>
        <v>#REF!</v>
      </c>
      <c r="W95" s="519" t="e">
        <f>VLOOKUP(B95,ĐT!#REF!,10,0)</f>
        <v>#REF!</v>
      </c>
      <c r="X95" s="13" t="e">
        <f t="shared" ref="X95:Y102" si="268">+AB95+AM95</f>
        <v>#REF!</v>
      </c>
      <c r="Y95" s="13" t="e">
        <f t="shared" si="268"/>
        <v>#REF!</v>
      </c>
      <c r="Z95" s="13" t="e">
        <f t="shared" ref="Z95:AA102" si="269">+AD95+AO95</f>
        <v>#REF!</v>
      </c>
      <c r="AA95" s="13" t="e">
        <f t="shared" si="269"/>
        <v>#REF!</v>
      </c>
      <c r="AB95" s="13" t="e">
        <f>VLOOKUP(B95,ĐT!#REF!,19,0)</f>
        <v>#REF!</v>
      </c>
      <c r="AC95" s="13" t="e">
        <f>VLOOKUP(B95,ĐT!#REF!,20,0)-AF95</f>
        <v>#REF!</v>
      </c>
      <c r="AD95" s="13" t="e">
        <f>VLOOKUP(B95,ĐT!#REF!,21,0)</f>
        <v>#REF!</v>
      </c>
      <c r="AE95" s="13" t="e">
        <f>VLOOKUP(B95,ĐT!#REF!,22,0)</f>
        <v>#REF!</v>
      </c>
      <c r="AF95" s="13" t="e">
        <f>+ĐT!#REF!</f>
        <v>#REF!</v>
      </c>
      <c r="AG95" s="754" t="e">
        <f>VLOOKUP(B95,ĐT!#REF!,23,0)</f>
        <v>#REF!</v>
      </c>
      <c r="AH95" s="754" t="e">
        <f>VLOOKUP(B95,ĐT!#REF!,24,0)</f>
        <v>#REF!</v>
      </c>
      <c r="AI95" s="754" t="e">
        <f>VLOOKUP(B95,ĐT!#REF!,25,0)</f>
        <v>#REF!</v>
      </c>
      <c r="AJ95" s="13" t="e">
        <f>VLOOKUP(B95,ĐT!#REF!,26,0)</f>
        <v>#REF!</v>
      </c>
      <c r="AK95" s="13" t="e">
        <f>VLOOKUP(B95,ĐT!#REF!,27,0)</f>
        <v>#REF!</v>
      </c>
      <c r="AL95" s="13" t="e">
        <f>VLOOKUP(B95,ĐT!#REF!,28,0)</f>
        <v>#REF!</v>
      </c>
      <c r="AM95" s="13" t="e">
        <f>VLOOKUP(B95,ĐT!#REF!,29,0)</f>
        <v>#REF!</v>
      </c>
      <c r="AN95" s="13" t="e">
        <f>VLOOKUP(B95,ĐT!#REF!,30,0)-AQ95</f>
        <v>#REF!</v>
      </c>
      <c r="AO95" s="13" t="e">
        <f>VLOOKUP(B95,ĐT!#REF!,31,0)</f>
        <v>#REF!</v>
      </c>
      <c r="AP95" s="13" t="e">
        <f>VLOOKUP(B95,ĐT!#REF!,32,0)</f>
        <v>#REF!</v>
      </c>
      <c r="AQ95" s="13" t="e">
        <f>+ĐT!#REF!</f>
        <v>#REF!</v>
      </c>
      <c r="AR95" s="754" t="e">
        <f>VLOOKUP(B95,ĐT!#REF!,33,0)</f>
        <v>#REF!</v>
      </c>
      <c r="AS95" s="754" t="e">
        <f>VLOOKUP(B95,ĐT!#REF!,34,0)</f>
        <v>#REF!</v>
      </c>
      <c r="AT95" s="754" t="e">
        <f>VLOOKUP(B95,ĐT!#REF!,35,0)</f>
        <v>#REF!</v>
      </c>
      <c r="AU95" s="754" t="e">
        <f>VLOOKUP(B95,ĐT!#REF!,36,0)</f>
        <v>#REF!</v>
      </c>
      <c r="AV95" s="754" t="e">
        <f>VLOOKUP(B95,ĐT!#REF!,37,0)</f>
        <v>#REF!</v>
      </c>
      <c r="AW95" s="754" t="e">
        <f>VLOOKUP(B95,ĐT!#REF!,38,0)</f>
        <v>#REF!</v>
      </c>
      <c r="AX95" s="754" t="e">
        <f>VLOOKUP(B95,ĐT!#REF!,39,0)</f>
        <v>#REF!</v>
      </c>
      <c r="AY95" s="522"/>
      <c r="AZ95" s="522">
        <f>VLOOKUP(B95,'DM chua PD'!$B$281:$N$321,6,0)</f>
        <v>8190</v>
      </c>
      <c r="BA95" s="522">
        <f>VLOOKUP(B95,'DM chua PD'!$B$282:$N$321,7,0)</f>
        <v>8190</v>
      </c>
      <c r="BB95" s="522">
        <f>VLOOKUP(B95,'DM chua PD'!$B$282:$N$321,8,0)</f>
        <v>0</v>
      </c>
      <c r="BC95" s="522">
        <f>VLOOKUP(B95,'DM chua PD'!$B$282:$N$321,9,0)</f>
        <v>0</v>
      </c>
      <c r="BD95" s="522">
        <f>VLOOKUP(B95,'DM chua PD'!$B$282:$N$321,12,0)</f>
        <v>8190</v>
      </c>
      <c r="BE95" s="515"/>
      <c r="BF95" s="542" t="s">
        <v>894</v>
      </c>
      <c r="BG95" s="545" t="s">
        <v>1237</v>
      </c>
    </row>
    <row r="96" spans="1:59" s="510" customFormat="1" ht="18" customHeight="1">
      <c r="A96" s="516"/>
      <c r="B96" s="521" t="s">
        <v>68</v>
      </c>
      <c r="C96" s="519">
        <v>1</v>
      </c>
      <c r="D96" s="519">
        <v>3000</v>
      </c>
      <c r="E96" s="519">
        <v>2850</v>
      </c>
      <c r="F96" s="664"/>
      <c r="G96" s="519"/>
      <c r="H96" s="519"/>
      <c r="I96" s="518">
        <f t="shared" si="259"/>
        <v>2850</v>
      </c>
      <c r="J96" s="519">
        <f t="shared" si="266"/>
        <v>2850</v>
      </c>
      <c r="K96" s="519">
        <v>2850</v>
      </c>
      <c r="L96" s="519"/>
      <c r="M96" s="78">
        <f t="shared" si="267"/>
        <v>0</v>
      </c>
      <c r="N96" s="518"/>
      <c r="O96" s="519"/>
      <c r="P96" s="519"/>
      <c r="Q96" s="519"/>
      <c r="R96" s="519">
        <v>1</v>
      </c>
      <c r="S96" s="519" t="e">
        <f>VLOOKUP(B96,ĐT!#REF!,6,0)</f>
        <v>#REF!</v>
      </c>
      <c r="T96" s="519" t="e">
        <f>VLOOKUP(B96,ĐT!#REF!,7,0)</f>
        <v>#REF!</v>
      </c>
      <c r="U96" s="519" t="e">
        <f>VLOOKUP(B96,ĐT!#REF!,8,0)</f>
        <v>#REF!</v>
      </c>
      <c r="V96" s="519" t="e">
        <f>VLOOKUP(B96,ĐT!#REF!,9,0)</f>
        <v>#REF!</v>
      </c>
      <c r="W96" s="519" t="e">
        <f>VLOOKUP(B96,ĐT!#REF!,10,0)</f>
        <v>#REF!</v>
      </c>
      <c r="X96" s="13" t="e">
        <f t="shared" si="268"/>
        <v>#REF!</v>
      </c>
      <c r="Y96" s="13" t="e">
        <f t="shared" si="268"/>
        <v>#REF!</v>
      </c>
      <c r="Z96" s="13" t="e">
        <f t="shared" si="269"/>
        <v>#REF!</v>
      </c>
      <c r="AA96" s="13" t="e">
        <f t="shared" si="269"/>
        <v>#REF!</v>
      </c>
      <c r="AB96" s="13" t="e">
        <f>VLOOKUP(B96,ĐT!#REF!,19,0)</f>
        <v>#REF!</v>
      </c>
      <c r="AC96" s="13" t="e">
        <f>VLOOKUP(B96,ĐT!#REF!,20,0)-AF96</f>
        <v>#REF!</v>
      </c>
      <c r="AD96" s="13" t="e">
        <f>VLOOKUP(B96,ĐT!#REF!,21,0)</f>
        <v>#REF!</v>
      </c>
      <c r="AE96" s="13" t="e">
        <f>VLOOKUP(B96,ĐT!#REF!,22,0)</f>
        <v>#REF!</v>
      </c>
      <c r="AF96" s="13"/>
      <c r="AG96" s="754" t="e">
        <f>VLOOKUP(B96,ĐT!#REF!,23,0)</f>
        <v>#REF!</v>
      </c>
      <c r="AH96" s="754" t="e">
        <f>VLOOKUP(B96,ĐT!#REF!,24,0)</f>
        <v>#REF!</v>
      </c>
      <c r="AI96" s="754" t="e">
        <f>VLOOKUP(B96,ĐT!#REF!,25,0)</f>
        <v>#REF!</v>
      </c>
      <c r="AJ96" s="13" t="e">
        <f>VLOOKUP(B96,ĐT!#REF!,26,0)</f>
        <v>#REF!</v>
      </c>
      <c r="AK96" s="13" t="e">
        <f>VLOOKUP(B96,ĐT!#REF!,27,0)</f>
        <v>#REF!</v>
      </c>
      <c r="AL96" s="13" t="e">
        <f>VLOOKUP(B96,ĐT!#REF!,28,0)</f>
        <v>#REF!</v>
      </c>
      <c r="AM96" s="13" t="e">
        <f>VLOOKUP(B96,ĐT!#REF!,29,0)</f>
        <v>#REF!</v>
      </c>
      <c r="AN96" s="13" t="e">
        <f>VLOOKUP(B96,ĐT!#REF!,30,0)-AQ96</f>
        <v>#REF!</v>
      </c>
      <c r="AO96" s="13" t="e">
        <f>VLOOKUP(B96,ĐT!#REF!,31,0)</f>
        <v>#REF!</v>
      </c>
      <c r="AP96" s="13" t="e">
        <f>VLOOKUP(B96,ĐT!#REF!,32,0)</f>
        <v>#REF!</v>
      </c>
      <c r="AQ96" s="13"/>
      <c r="AR96" s="754" t="e">
        <f>VLOOKUP(B96,ĐT!#REF!,33,0)</f>
        <v>#REF!</v>
      </c>
      <c r="AS96" s="754" t="e">
        <f>VLOOKUP(B96,ĐT!#REF!,34,0)</f>
        <v>#REF!</v>
      </c>
      <c r="AT96" s="754" t="e">
        <f>VLOOKUP(B96,ĐT!#REF!,35,0)</f>
        <v>#REF!</v>
      </c>
      <c r="AU96" s="754" t="e">
        <f>VLOOKUP(B96,ĐT!#REF!,36,0)</f>
        <v>#REF!</v>
      </c>
      <c r="AV96" s="754" t="e">
        <f>VLOOKUP(B96,ĐT!#REF!,37,0)</f>
        <v>#REF!</v>
      </c>
      <c r="AW96" s="754" t="e">
        <f>VLOOKUP(B96,ĐT!#REF!,38,0)</f>
        <v>#REF!</v>
      </c>
      <c r="AX96" s="754" t="e">
        <f>VLOOKUP(B96,ĐT!#REF!,39,0)</f>
        <v>#REF!</v>
      </c>
      <c r="AY96" s="522"/>
      <c r="AZ96" s="522">
        <f>VLOOKUP(B96,'DM chua PD'!$B$281:$N$321,6,0)</f>
        <v>1500</v>
      </c>
      <c r="BA96" s="522">
        <f>VLOOKUP(B96,'DM chua PD'!$B$282:$N$321,7,0)</f>
        <v>1425</v>
      </c>
      <c r="BB96" s="522">
        <f>VLOOKUP(B96,'DM chua PD'!$B$282:$N$321,8,0)</f>
        <v>0</v>
      </c>
      <c r="BC96" s="522">
        <f>VLOOKUP(B96,'DM chua PD'!$B$282:$N$321,9,0)</f>
        <v>0</v>
      </c>
      <c r="BD96" s="522">
        <f>VLOOKUP(B96,'DM chua PD'!$B$282:$N$321,12,0)</f>
        <v>1500</v>
      </c>
      <c r="BE96" s="515"/>
      <c r="BF96" s="542" t="s">
        <v>894</v>
      </c>
      <c r="BG96" s="545" t="s">
        <v>896</v>
      </c>
    </row>
    <row r="97" spans="1:59" s="510" customFormat="1" ht="18" customHeight="1">
      <c r="A97" s="516"/>
      <c r="B97" s="521" t="s">
        <v>77</v>
      </c>
      <c r="C97" s="519">
        <v>1</v>
      </c>
      <c r="D97" s="519">
        <v>2400</v>
      </c>
      <c r="E97" s="519">
        <v>2280</v>
      </c>
      <c r="F97" s="664"/>
      <c r="G97" s="519"/>
      <c r="H97" s="519"/>
      <c r="I97" s="518">
        <f t="shared" si="259"/>
        <v>2280</v>
      </c>
      <c r="J97" s="519">
        <f t="shared" si="266"/>
        <v>2280</v>
      </c>
      <c r="K97" s="519">
        <v>2280</v>
      </c>
      <c r="L97" s="519"/>
      <c r="M97" s="78">
        <f t="shared" si="267"/>
        <v>0</v>
      </c>
      <c r="N97" s="518"/>
      <c r="O97" s="519"/>
      <c r="P97" s="519"/>
      <c r="Q97" s="519"/>
      <c r="R97" s="519">
        <v>1</v>
      </c>
      <c r="S97" s="519" t="e">
        <f>VLOOKUP(B97,ĐT!#REF!,6,0)</f>
        <v>#REF!</v>
      </c>
      <c r="T97" s="519" t="e">
        <f>VLOOKUP(B97,ĐT!#REF!,7,0)</f>
        <v>#REF!</v>
      </c>
      <c r="U97" s="519" t="e">
        <f>VLOOKUP(B97,ĐT!#REF!,8,0)</f>
        <v>#REF!</v>
      </c>
      <c r="V97" s="519" t="e">
        <f>VLOOKUP(B97,ĐT!#REF!,9,0)</f>
        <v>#REF!</v>
      </c>
      <c r="W97" s="519" t="e">
        <f>VLOOKUP(B97,ĐT!#REF!,10,0)</f>
        <v>#REF!</v>
      </c>
      <c r="X97" s="13" t="e">
        <f t="shared" si="268"/>
        <v>#REF!</v>
      </c>
      <c r="Y97" s="13" t="e">
        <f t="shared" si="268"/>
        <v>#REF!</v>
      </c>
      <c r="Z97" s="13" t="e">
        <f t="shared" si="269"/>
        <v>#REF!</v>
      </c>
      <c r="AA97" s="13" t="e">
        <f t="shared" si="269"/>
        <v>#REF!</v>
      </c>
      <c r="AB97" s="13" t="e">
        <f>VLOOKUP(B97,ĐT!#REF!,19,0)</f>
        <v>#REF!</v>
      </c>
      <c r="AC97" s="13" t="e">
        <f>VLOOKUP(B97,ĐT!#REF!,20,0)-AF97</f>
        <v>#REF!</v>
      </c>
      <c r="AD97" s="13" t="e">
        <f>VLOOKUP(B97,ĐT!#REF!,21,0)</f>
        <v>#REF!</v>
      </c>
      <c r="AE97" s="13" t="e">
        <f>VLOOKUP(B97,ĐT!#REF!,22,0)</f>
        <v>#REF!</v>
      </c>
      <c r="AF97" s="13"/>
      <c r="AG97" s="754" t="e">
        <f>VLOOKUP(B97,ĐT!#REF!,23,0)</f>
        <v>#REF!</v>
      </c>
      <c r="AH97" s="754" t="e">
        <f>VLOOKUP(B97,ĐT!#REF!,24,0)</f>
        <v>#REF!</v>
      </c>
      <c r="AI97" s="754" t="e">
        <f>VLOOKUP(B97,ĐT!#REF!,25,0)</f>
        <v>#REF!</v>
      </c>
      <c r="AJ97" s="13" t="e">
        <f>VLOOKUP(B97,ĐT!#REF!,26,0)</f>
        <v>#REF!</v>
      </c>
      <c r="AK97" s="13" t="e">
        <f>VLOOKUP(B97,ĐT!#REF!,27,0)</f>
        <v>#REF!</v>
      </c>
      <c r="AL97" s="13" t="e">
        <f>VLOOKUP(B97,ĐT!#REF!,28,0)</f>
        <v>#REF!</v>
      </c>
      <c r="AM97" s="13" t="e">
        <f>VLOOKUP(B97,ĐT!#REF!,29,0)</f>
        <v>#REF!</v>
      </c>
      <c r="AN97" s="13" t="e">
        <f>VLOOKUP(B97,ĐT!#REF!,30,0)-AQ97</f>
        <v>#REF!</v>
      </c>
      <c r="AO97" s="13" t="e">
        <f>VLOOKUP(B97,ĐT!#REF!,31,0)</f>
        <v>#REF!</v>
      </c>
      <c r="AP97" s="13" t="e">
        <f>VLOOKUP(B97,ĐT!#REF!,32,0)</f>
        <v>#REF!</v>
      </c>
      <c r="AQ97" s="13"/>
      <c r="AR97" s="754" t="e">
        <f>VLOOKUP(B97,ĐT!#REF!,33,0)</f>
        <v>#REF!</v>
      </c>
      <c r="AS97" s="754" t="e">
        <f>VLOOKUP(B97,ĐT!#REF!,34,0)</f>
        <v>#REF!</v>
      </c>
      <c r="AT97" s="754" t="e">
        <f>VLOOKUP(B97,ĐT!#REF!,35,0)</f>
        <v>#REF!</v>
      </c>
      <c r="AU97" s="754" t="e">
        <f>VLOOKUP(B97,ĐT!#REF!,36,0)</f>
        <v>#REF!</v>
      </c>
      <c r="AV97" s="754" t="e">
        <f>VLOOKUP(B97,ĐT!#REF!,37,0)</f>
        <v>#REF!</v>
      </c>
      <c r="AW97" s="754" t="e">
        <f>VLOOKUP(B97,ĐT!#REF!,38,0)</f>
        <v>#REF!</v>
      </c>
      <c r="AX97" s="754" t="e">
        <f>VLOOKUP(B97,ĐT!#REF!,39,0)</f>
        <v>#REF!</v>
      </c>
      <c r="AY97" s="522"/>
      <c r="AZ97" s="522">
        <f>VLOOKUP(B97,'DM chua PD'!$B$281:$N$321,6,0)</f>
        <v>1140</v>
      </c>
      <c r="BA97" s="522">
        <f>VLOOKUP(B97,'DM chua PD'!$B$282:$N$321,7,0)</f>
        <v>1140</v>
      </c>
      <c r="BB97" s="522">
        <f>VLOOKUP(B97,'DM chua PD'!$B$282:$N$321,8,0)</f>
        <v>0</v>
      </c>
      <c r="BC97" s="522">
        <f>VLOOKUP(B97,'DM chua PD'!$B$282:$N$321,9,0)</f>
        <v>0</v>
      </c>
      <c r="BD97" s="522">
        <f>VLOOKUP(B97,'DM chua PD'!$B$282:$N$321,12,0)</f>
        <v>1140</v>
      </c>
      <c r="BE97" s="515"/>
      <c r="BF97" s="542" t="s">
        <v>894</v>
      </c>
      <c r="BG97" s="545" t="s">
        <v>897</v>
      </c>
    </row>
    <row r="98" spans="1:59" s="510" customFormat="1" ht="18" customHeight="1">
      <c r="A98" s="516"/>
      <c r="B98" s="521" t="s">
        <v>152</v>
      </c>
      <c r="C98" s="519">
        <v>3</v>
      </c>
      <c r="D98" s="519">
        <v>15833</v>
      </c>
      <c r="E98" s="519">
        <v>15220</v>
      </c>
      <c r="F98" s="664"/>
      <c r="G98" s="519"/>
      <c r="H98" s="519"/>
      <c r="I98" s="518">
        <f t="shared" si="259"/>
        <v>15220</v>
      </c>
      <c r="J98" s="519">
        <f t="shared" si="266"/>
        <v>15220</v>
      </c>
      <c r="K98" s="519">
        <v>15220</v>
      </c>
      <c r="L98" s="519"/>
      <c r="M98" s="78">
        <f t="shared" si="267"/>
        <v>0</v>
      </c>
      <c r="N98" s="518"/>
      <c r="O98" s="519"/>
      <c r="P98" s="519"/>
      <c r="Q98" s="519"/>
      <c r="R98" s="519">
        <v>2</v>
      </c>
      <c r="S98" s="519" t="e">
        <f>VLOOKUP(B98,ĐT!#REF!,6,0)</f>
        <v>#REF!</v>
      </c>
      <c r="T98" s="519" t="e">
        <f>VLOOKUP(B98,ĐT!#REF!,7,0)</f>
        <v>#REF!</v>
      </c>
      <c r="U98" s="519" t="e">
        <f>VLOOKUP(B98,ĐT!#REF!,8,0)</f>
        <v>#REF!</v>
      </c>
      <c r="V98" s="519" t="e">
        <f>VLOOKUP(B98,ĐT!#REF!,9,0)</f>
        <v>#REF!</v>
      </c>
      <c r="W98" s="519" t="e">
        <f>VLOOKUP(B98,ĐT!#REF!,10,0)</f>
        <v>#REF!</v>
      </c>
      <c r="X98" s="13" t="e">
        <f t="shared" si="268"/>
        <v>#REF!</v>
      </c>
      <c r="Y98" s="13" t="e">
        <f t="shared" si="268"/>
        <v>#REF!</v>
      </c>
      <c r="Z98" s="13" t="e">
        <f t="shared" si="269"/>
        <v>#REF!</v>
      </c>
      <c r="AA98" s="13" t="e">
        <f t="shared" si="269"/>
        <v>#REF!</v>
      </c>
      <c r="AB98" s="13" t="e">
        <f>VLOOKUP(B98,ĐT!#REF!,19,0)</f>
        <v>#REF!</v>
      </c>
      <c r="AC98" s="13" t="e">
        <f>VLOOKUP(B98,ĐT!#REF!,20,0)-AF98</f>
        <v>#REF!</v>
      </c>
      <c r="AD98" s="13" t="e">
        <f>VLOOKUP(B98,ĐT!#REF!,21,0)</f>
        <v>#REF!</v>
      </c>
      <c r="AE98" s="13" t="e">
        <f>VLOOKUP(B98,ĐT!#REF!,22,0)</f>
        <v>#REF!</v>
      </c>
      <c r="AF98" s="13"/>
      <c r="AG98" s="754" t="e">
        <f>VLOOKUP(B98,ĐT!#REF!,23,0)</f>
        <v>#REF!</v>
      </c>
      <c r="AH98" s="754" t="e">
        <f>VLOOKUP(B98,ĐT!#REF!,24,0)</f>
        <v>#REF!</v>
      </c>
      <c r="AI98" s="754" t="e">
        <f>VLOOKUP(B98,ĐT!#REF!,25,0)</f>
        <v>#REF!</v>
      </c>
      <c r="AJ98" s="13" t="e">
        <f>VLOOKUP(B98,ĐT!#REF!,26,0)</f>
        <v>#REF!</v>
      </c>
      <c r="AK98" s="13" t="e">
        <f>VLOOKUP(B98,ĐT!#REF!,27,0)</f>
        <v>#REF!</v>
      </c>
      <c r="AL98" s="13" t="e">
        <f>VLOOKUP(B98,ĐT!#REF!,28,0)</f>
        <v>#REF!</v>
      </c>
      <c r="AM98" s="13" t="e">
        <f>VLOOKUP(B98,ĐT!#REF!,29,0)</f>
        <v>#REF!</v>
      </c>
      <c r="AN98" s="13" t="e">
        <f>VLOOKUP(B98,ĐT!#REF!,30,0)-AQ98</f>
        <v>#REF!</v>
      </c>
      <c r="AO98" s="13" t="e">
        <f>VLOOKUP(B98,ĐT!#REF!,31,0)</f>
        <v>#REF!</v>
      </c>
      <c r="AP98" s="13" t="e">
        <f>VLOOKUP(B98,ĐT!#REF!,32,0)</f>
        <v>#REF!</v>
      </c>
      <c r="AQ98" s="13"/>
      <c r="AR98" s="754" t="e">
        <f>VLOOKUP(B98,ĐT!#REF!,33,0)</f>
        <v>#REF!</v>
      </c>
      <c r="AS98" s="754" t="e">
        <f>VLOOKUP(B98,ĐT!#REF!,34,0)</f>
        <v>#REF!</v>
      </c>
      <c r="AT98" s="754" t="e">
        <f>VLOOKUP(B98,ĐT!#REF!,35,0)</f>
        <v>#REF!</v>
      </c>
      <c r="AU98" s="754" t="e">
        <f>VLOOKUP(B98,ĐT!#REF!,36,0)</f>
        <v>#REF!</v>
      </c>
      <c r="AV98" s="754" t="e">
        <f>VLOOKUP(B98,ĐT!#REF!,37,0)</f>
        <v>#REF!</v>
      </c>
      <c r="AW98" s="754" t="e">
        <f>VLOOKUP(B98,ĐT!#REF!,38,0)</f>
        <v>#REF!</v>
      </c>
      <c r="AX98" s="754" t="e">
        <f>VLOOKUP(B98,ĐT!#REF!,39,0)</f>
        <v>#REF!</v>
      </c>
      <c r="AY98" s="522">
        <v>1</v>
      </c>
      <c r="AZ98" s="522">
        <f>VLOOKUP(B98,'DM chua PD'!$B$281:$N$321,6,0)</f>
        <v>8433</v>
      </c>
      <c r="BA98" s="522">
        <f>VLOOKUP(B98,'DM chua PD'!$B$282:$N$321,7,0)</f>
        <v>8190</v>
      </c>
      <c r="BB98" s="522">
        <f>VLOOKUP(B98,'DM chua PD'!$B$282:$N$321,8,0)</f>
        <v>0</v>
      </c>
      <c r="BC98" s="522">
        <f>VLOOKUP(B98,'DM chua PD'!$B$282:$N$321,9,0)</f>
        <v>0</v>
      </c>
      <c r="BD98" s="522">
        <f>VLOOKUP(B98,'DM chua PD'!$B$282:$N$321,12,0)</f>
        <v>8190</v>
      </c>
      <c r="BE98" s="515"/>
      <c r="BF98" s="542" t="s">
        <v>894</v>
      </c>
      <c r="BG98" s="545" t="s">
        <v>898</v>
      </c>
    </row>
    <row r="99" spans="1:59" s="510" customFormat="1" ht="18" customHeight="1">
      <c r="A99" s="516"/>
      <c r="B99" s="521" t="s">
        <v>204</v>
      </c>
      <c r="C99" s="519">
        <v>2</v>
      </c>
      <c r="D99" s="519">
        <v>3100</v>
      </c>
      <c r="E99" s="519">
        <v>2945</v>
      </c>
      <c r="F99" s="664"/>
      <c r="G99" s="519"/>
      <c r="H99" s="519"/>
      <c r="I99" s="518">
        <f t="shared" si="259"/>
        <v>2945</v>
      </c>
      <c r="J99" s="519">
        <f t="shared" si="266"/>
        <v>2945</v>
      </c>
      <c r="K99" s="519">
        <v>2945</v>
      </c>
      <c r="L99" s="519"/>
      <c r="M99" s="78">
        <f t="shared" si="267"/>
        <v>0</v>
      </c>
      <c r="N99" s="518"/>
      <c r="O99" s="519"/>
      <c r="P99" s="519"/>
      <c r="Q99" s="519"/>
      <c r="R99" s="519">
        <v>1</v>
      </c>
      <c r="S99" s="519" t="e">
        <f>VLOOKUP(B99,ĐT!#REF!,6,0)</f>
        <v>#REF!</v>
      </c>
      <c r="T99" s="519" t="e">
        <f>VLOOKUP(B99,ĐT!#REF!,7,0)</f>
        <v>#REF!</v>
      </c>
      <c r="U99" s="519" t="e">
        <f>VLOOKUP(B99,ĐT!#REF!,8,0)</f>
        <v>#REF!</v>
      </c>
      <c r="V99" s="519" t="e">
        <f>VLOOKUP(B99,ĐT!#REF!,9,0)</f>
        <v>#REF!</v>
      </c>
      <c r="W99" s="519" t="e">
        <f>VLOOKUP(B99,ĐT!#REF!,10,0)</f>
        <v>#REF!</v>
      </c>
      <c r="X99" s="13" t="e">
        <f t="shared" si="268"/>
        <v>#REF!</v>
      </c>
      <c r="Y99" s="13" t="e">
        <f t="shared" si="268"/>
        <v>#REF!</v>
      </c>
      <c r="Z99" s="13" t="e">
        <f t="shared" si="269"/>
        <v>#REF!</v>
      </c>
      <c r="AA99" s="13" t="e">
        <f t="shared" si="269"/>
        <v>#REF!</v>
      </c>
      <c r="AB99" s="13" t="e">
        <f>VLOOKUP(B99,ĐT!#REF!,19,0)</f>
        <v>#REF!</v>
      </c>
      <c r="AC99" s="13" t="e">
        <f>VLOOKUP(B99,ĐT!#REF!,20,0)-AF99</f>
        <v>#REF!</v>
      </c>
      <c r="AD99" s="13" t="e">
        <f>VLOOKUP(B99,ĐT!#REF!,21,0)</f>
        <v>#REF!</v>
      </c>
      <c r="AE99" s="13" t="e">
        <f>VLOOKUP(B99,ĐT!#REF!,22,0)</f>
        <v>#REF!</v>
      </c>
      <c r="AF99" s="13"/>
      <c r="AG99" s="754" t="e">
        <f>VLOOKUP(B99,ĐT!#REF!,23,0)</f>
        <v>#REF!</v>
      </c>
      <c r="AH99" s="754" t="e">
        <f>VLOOKUP(B99,ĐT!#REF!,24,0)</f>
        <v>#REF!</v>
      </c>
      <c r="AI99" s="754" t="e">
        <f>VLOOKUP(B99,ĐT!#REF!,25,0)</f>
        <v>#REF!</v>
      </c>
      <c r="AJ99" s="13" t="e">
        <f>VLOOKUP(B99,ĐT!#REF!,26,0)</f>
        <v>#REF!</v>
      </c>
      <c r="AK99" s="13" t="e">
        <f>VLOOKUP(B99,ĐT!#REF!,27,0)</f>
        <v>#REF!</v>
      </c>
      <c r="AL99" s="13" t="e">
        <f>VLOOKUP(B99,ĐT!#REF!,28,0)</f>
        <v>#REF!</v>
      </c>
      <c r="AM99" s="13" t="e">
        <f>VLOOKUP(B99,ĐT!#REF!,29,0)</f>
        <v>#REF!</v>
      </c>
      <c r="AN99" s="13" t="e">
        <f>VLOOKUP(B99,ĐT!#REF!,30,0)-AQ99</f>
        <v>#REF!</v>
      </c>
      <c r="AO99" s="13" t="e">
        <f>VLOOKUP(B99,ĐT!#REF!,31,0)</f>
        <v>#REF!</v>
      </c>
      <c r="AP99" s="13" t="e">
        <f>VLOOKUP(B99,ĐT!#REF!,32,0)</f>
        <v>#REF!</v>
      </c>
      <c r="AQ99" s="13"/>
      <c r="AR99" s="754" t="e">
        <f>VLOOKUP(B99,ĐT!#REF!,33,0)</f>
        <v>#REF!</v>
      </c>
      <c r="AS99" s="754" t="e">
        <f>VLOOKUP(B99,ĐT!#REF!,34,0)</f>
        <v>#REF!</v>
      </c>
      <c r="AT99" s="754" t="e">
        <f>VLOOKUP(B99,ĐT!#REF!,35,0)</f>
        <v>#REF!</v>
      </c>
      <c r="AU99" s="754" t="e">
        <f>VLOOKUP(B99,ĐT!#REF!,36,0)</f>
        <v>#REF!</v>
      </c>
      <c r="AV99" s="754" t="e">
        <f>VLOOKUP(B99,ĐT!#REF!,37,0)</f>
        <v>#REF!</v>
      </c>
      <c r="AW99" s="754" t="e">
        <f>VLOOKUP(B99,ĐT!#REF!,38,0)</f>
        <v>#REF!</v>
      </c>
      <c r="AX99" s="754" t="e">
        <f>VLOOKUP(B99,ĐT!#REF!,39,0)</f>
        <v>#REF!</v>
      </c>
      <c r="AY99" s="522">
        <v>0</v>
      </c>
      <c r="AZ99" s="522">
        <f>VLOOKUP(B99,'DM chua PD'!$B$281:$N$321,6,0)</f>
        <v>1600</v>
      </c>
      <c r="BA99" s="522">
        <f>VLOOKUP(B99,'DM chua PD'!$B$282:$N$321,7,0)</f>
        <v>1520</v>
      </c>
      <c r="BB99" s="522">
        <f>VLOOKUP(B99,'DM chua PD'!$B$282:$N$321,8,0)</f>
        <v>0</v>
      </c>
      <c r="BC99" s="522">
        <f>VLOOKUP(B99,'DM chua PD'!$B$282:$N$321,9,0)</f>
        <v>0</v>
      </c>
      <c r="BD99" s="522" t="e">
        <f>+K99-AB99</f>
        <v>#REF!</v>
      </c>
      <c r="BE99" s="515"/>
      <c r="BF99" s="542" t="s">
        <v>894</v>
      </c>
      <c r="BG99" s="545" t="s">
        <v>899</v>
      </c>
    </row>
    <row r="100" spans="1:59" s="510" customFormat="1" ht="18" customHeight="1">
      <c r="A100" s="516"/>
      <c r="B100" s="521" t="s">
        <v>217</v>
      </c>
      <c r="C100" s="519">
        <v>1</v>
      </c>
      <c r="D100" s="519">
        <v>2700</v>
      </c>
      <c r="E100" s="519">
        <v>2565</v>
      </c>
      <c r="F100" s="664"/>
      <c r="G100" s="519"/>
      <c r="H100" s="519"/>
      <c r="I100" s="518">
        <f t="shared" si="259"/>
        <v>2565</v>
      </c>
      <c r="J100" s="519">
        <f t="shared" si="266"/>
        <v>2565</v>
      </c>
      <c r="K100" s="519">
        <v>2565</v>
      </c>
      <c r="L100" s="519"/>
      <c r="M100" s="78">
        <f t="shared" si="267"/>
        <v>0</v>
      </c>
      <c r="N100" s="518"/>
      <c r="O100" s="519"/>
      <c r="P100" s="519"/>
      <c r="Q100" s="519"/>
      <c r="R100" s="519">
        <v>1</v>
      </c>
      <c r="S100" s="519" t="e">
        <f>VLOOKUP(B100,ĐT!#REF!,6,0)</f>
        <v>#REF!</v>
      </c>
      <c r="T100" s="519" t="e">
        <f>VLOOKUP(B100,ĐT!#REF!,7,0)</f>
        <v>#REF!</v>
      </c>
      <c r="U100" s="519" t="e">
        <f>VLOOKUP(B100,ĐT!#REF!,8,0)</f>
        <v>#REF!</v>
      </c>
      <c r="V100" s="519" t="e">
        <f>VLOOKUP(B100,ĐT!#REF!,9,0)</f>
        <v>#REF!</v>
      </c>
      <c r="W100" s="519" t="e">
        <f>VLOOKUP(B100,ĐT!#REF!,10,0)</f>
        <v>#REF!</v>
      </c>
      <c r="X100" s="13" t="e">
        <f t="shared" si="268"/>
        <v>#REF!</v>
      </c>
      <c r="Y100" s="13" t="e">
        <f t="shared" si="268"/>
        <v>#REF!</v>
      </c>
      <c r="Z100" s="13" t="e">
        <f t="shared" si="269"/>
        <v>#REF!</v>
      </c>
      <c r="AA100" s="13" t="e">
        <f t="shared" si="269"/>
        <v>#REF!</v>
      </c>
      <c r="AB100" s="13" t="e">
        <f>VLOOKUP(B100,ĐT!#REF!,19,0)</f>
        <v>#REF!</v>
      </c>
      <c r="AC100" s="13" t="e">
        <f>VLOOKUP(B100,ĐT!#REF!,20,0)-AF100</f>
        <v>#REF!</v>
      </c>
      <c r="AD100" s="13" t="e">
        <f>VLOOKUP(B100,ĐT!#REF!,21,0)</f>
        <v>#REF!</v>
      </c>
      <c r="AE100" s="13" t="e">
        <f>VLOOKUP(B100,ĐT!#REF!,22,0)</f>
        <v>#REF!</v>
      </c>
      <c r="AF100" s="13"/>
      <c r="AG100" s="754" t="e">
        <f>VLOOKUP(B100,ĐT!#REF!,23,0)</f>
        <v>#REF!</v>
      </c>
      <c r="AH100" s="754" t="e">
        <f>VLOOKUP(B100,ĐT!#REF!,24,0)</f>
        <v>#REF!</v>
      </c>
      <c r="AI100" s="754" t="e">
        <f>VLOOKUP(B100,ĐT!#REF!,25,0)</f>
        <v>#REF!</v>
      </c>
      <c r="AJ100" s="13" t="e">
        <f>VLOOKUP(B100,ĐT!#REF!,26,0)</f>
        <v>#REF!</v>
      </c>
      <c r="AK100" s="13" t="e">
        <f>VLOOKUP(B100,ĐT!#REF!,27,0)</f>
        <v>#REF!</v>
      </c>
      <c r="AL100" s="13" t="e">
        <f>VLOOKUP(B100,ĐT!#REF!,28,0)</f>
        <v>#REF!</v>
      </c>
      <c r="AM100" s="13" t="e">
        <f>VLOOKUP(B100,ĐT!#REF!,29,0)</f>
        <v>#REF!</v>
      </c>
      <c r="AN100" s="13" t="e">
        <f>VLOOKUP(B100,ĐT!#REF!,30,0)-AQ100</f>
        <v>#REF!</v>
      </c>
      <c r="AO100" s="13" t="e">
        <f>VLOOKUP(B100,ĐT!#REF!,31,0)</f>
        <v>#REF!</v>
      </c>
      <c r="AP100" s="13" t="e">
        <f>VLOOKUP(B100,ĐT!#REF!,32,0)</f>
        <v>#REF!</v>
      </c>
      <c r="AQ100" s="13"/>
      <c r="AR100" s="754" t="e">
        <f>VLOOKUP(B100,ĐT!#REF!,33,0)</f>
        <v>#REF!</v>
      </c>
      <c r="AS100" s="754" t="e">
        <f>VLOOKUP(B100,ĐT!#REF!,34,0)</f>
        <v>#REF!</v>
      </c>
      <c r="AT100" s="754" t="e">
        <f>VLOOKUP(B100,ĐT!#REF!,35,0)</f>
        <v>#REF!</v>
      </c>
      <c r="AU100" s="754" t="e">
        <f>VLOOKUP(B100,ĐT!#REF!,36,0)</f>
        <v>#REF!</v>
      </c>
      <c r="AV100" s="754" t="e">
        <f>VLOOKUP(B100,ĐT!#REF!,37,0)</f>
        <v>#REF!</v>
      </c>
      <c r="AW100" s="754" t="e">
        <f>VLOOKUP(B100,ĐT!#REF!,38,0)</f>
        <v>#REF!</v>
      </c>
      <c r="AX100" s="754" t="e">
        <f>VLOOKUP(B100,ĐT!#REF!,39,0)</f>
        <v>#REF!</v>
      </c>
      <c r="AY100" s="522">
        <v>0</v>
      </c>
      <c r="AZ100" s="522">
        <f>VLOOKUP(B100,'DM chua PD'!$B$281:$N$321,6,0)</f>
        <v>0</v>
      </c>
      <c r="BA100" s="522">
        <f>VLOOKUP(B100,'DM chua PD'!$B$282:$N$321,7,0)</f>
        <v>0</v>
      </c>
      <c r="BB100" s="522">
        <f>VLOOKUP(B100,'DM chua PD'!$B$282:$N$321,8,0)</f>
        <v>0</v>
      </c>
      <c r="BC100" s="522">
        <f>VLOOKUP(B100,'DM chua PD'!$B$282:$N$321,9,0)</f>
        <v>0</v>
      </c>
      <c r="BD100" s="522" t="e">
        <f>+K100-AB100</f>
        <v>#REF!</v>
      </c>
      <c r="BE100" s="515"/>
      <c r="BF100" s="542" t="s">
        <v>894</v>
      </c>
      <c r="BG100" s="545" t="s">
        <v>900</v>
      </c>
    </row>
    <row r="101" spans="1:59" s="510" customFormat="1" ht="18" customHeight="1">
      <c r="A101" s="516"/>
      <c r="B101" s="521" t="s">
        <v>247</v>
      </c>
      <c r="C101" s="519">
        <v>1</v>
      </c>
      <c r="D101" s="519">
        <v>3600</v>
      </c>
      <c r="E101" s="519">
        <v>3421</v>
      </c>
      <c r="F101" s="664"/>
      <c r="G101" s="519"/>
      <c r="H101" s="519"/>
      <c r="I101" s="518">
        <f t="shared" si="259"/>
        <v>3421</v>
      </c>
      <c r="J101" s="519">
        <f t="shared" si="266"/>
        <v>3421</v>
      </c>
      <c r="K101" s="519">
        <v>3421</v>
      </c>
      <c r="L101" s="519"/>
      <c r="M101" s="78">
        <f t="shared" si="267"/>
        <v>0</v>
      </c>
      <c r="N101" s="518"/>
      <c r="O101" s="519"/>
      <c r="P101" s="519"/>
      <c r="Q101" s="519"/>
      <c r="R101" s="519">
        <v>1</v>
      </c>
      <c r="S101" s="519" t="e">
        <f>VLOOKUP(B101,ĐT!#REF!,6,0)</f>
        <v>#REF!</v>
      </c>
      <c r="T101" s="519" t="e">
        <f>VLOOKUP(B101,ĐT!#REF!,7,0)</f>
        <v>#REF!</v>
      </c>
      <c r="U101" s="519" t="e">
        <f>VLOOKUP(B101,ĐT!#REF!,8,0)</f>
        <v>#REF!</v>
      </c>
      <c r="V101" s="519" t="e">
        <f>VLOOKUP(B101,ĐT!#REF!,9,0)</f>
        <v>#REF!</v>
      </c>
      <c r="W101" s="519" t="e">
        <f>VLOOKUP(B101,ĐT!#REF!,10,0)</f>
        <v>#REF!</v>
      </c>
      <c r="X101" s="13" t="e">
        <f t="shared" si="268"/>
        <v>#REF!</v>
      </c>
      <c r="Y101" s="13" t="e">
        <f t="shared" si="268"/>
        <v>#REF!</v>
      </c>
      <c r="Z101" s="13" t="e">
        <f t="shared" si="269"/>
        <v>#REF!</v>
      </c>
      <c r="AA101" s="13" t="e">
        <f t="shared" si="269"/>
        <v>#REF!</v>
      </c>
      <c r="AB101" s="13" t="e">
        <f>VLOOKUP(B101,ĐT!#REF!,19,0)</f>
        <v>#REF!</v>
      </c>
      <c r="AC101" s="13" t="e">
        <f>VLOOKUP(B101,ĐT!#REF!,20,0)-AF101</f>
        <v>#REF!</v>
      </c>
      <c r="AD101" s="13" t="e">
        <f>VLOOKUP(B101,ĐT!#REF!,21,0)</f>
        <v>#REF!</v>
      </c>
      <c r="AE101" s="13" t="e">
        <f>VLOOKUP(B101,ĐT!#REF!,22,0)</f>
        <v>#REF!</v>
      </c>
      <c r="AF101" s="13"/>
      <c r="AG101" s="754" t="e">
        <f>VLOOKUP(B101,ĐT!#REF!,23,0)</f>
        <v>#REF!</v>
      </c>
      <c r="AH101" s="754" t="e">
        <f>VLOOKUP(B101,ĐT!#REF!,24,0)</f>
        <v>#REF!</v>
      </c>
      <c r="AI101" s="754" t="e">
        <f>VLOOKUP(B101,ĐT!#REF!,25,0)</f>
        <v>#REF!</v>
      </c>
      <c r="AJ101" s="13" t="e">
        <f>VLOOKUP(B101,ĐT!#REF!,26,0)</f>
        <v>#REF!</v>
      </c>
      <c r="AK101" s="13" t="e">
        <f>VLOOKUP(B101,ĐT!#REF!,27,0)</f>
        <v>#REF!</v>
      </c>
      <c r="AL101" s="13" t="e">
        <f>VLOOKUP(B101,ĐT!#REF!,28,0)</f>
        <v>#REF!</v>
      </c>
      <c r="AM101" s="13" t="e">
        <f>VLOOKUP(B101,ĐT!#REF!,29,0)</f>
        <v>#REF!</v>
      </c>
      <c r="AN101" s="13" t="e">
        <f>VLOOKUP(B101,ĐT!#REF!,30,0)-AQ101</f>
        <v>#REF!</v>
      </c>
      <c r="AO101" s="13" t="e">
        <f>VLOOKUP(B101,ĐT!#REF!,31,0)</f>
        <v>#REF!</v>
      </c>
      <c r="AP101" s="13" t="e">
        <f>VLOOKUP(B101,ĐT!#REF!,32,0)</f>
        <v>#REF!</v>
      </c>
      <c r="AQ101" s="13"/>
      <c r="AR101" s="754" t="e">
        <f>VLOOKUP(B101,ĐT!#REF!,33,0)</f>
        <v>#REF!</v>
      </c>
      <c r="AS101" s="754" t="e">
        <f>VLOOKUP(B101,ĐT!#REF!,34,0)</f>
        <v>#REF!</v>
      </c>
      <c r="AT101" s="754" t="e">
        <f>VLOOKUP(B101,ĐT!#REF!,35,0)</f>
        <v>#REF!</v>
      </c>
      <c r="AU101" s="754" t="e">
        <f>VLOOKUP(B101,ĐT!#REF!,36,0)</f>
        <v>#REF!</v>
      </c>
      <c r="AV101" s="754" t="e">
        <f>VLOOKUP(B101,ĐT!#REF!,37,0)</f>
        <v>#REF!</v>
      </c>
      <c r="AW101" s="754" t="e">
        <f>VLOOKUP(B101,ĐT!#REF!,38,0)</f>
        <v>#REF!</v>
      </c>
      <c r="AX101" s="754" t="e">
        <f>VLOOKUP(B101,ĐT!#REF!,39,0)</f>
        <v>#REF!</v>
      </c>
      <c r="AY101" s="522"/>
      <c r="AZ101" s="522">
        <f>VLOOKUP(B101,'DM chua PD'!$B$281:$N$321,6,0)</f>
        <v>2100</v>
      </c>
      <c r="BA101" s="522">
        <f>VLOOKUP(B101,'DM chua PD'!$B$282:$N$321,7,0)</f>
        <v>1996</v>
      </c>
      <c r="BB101" s="522">
        <f>VLOOKUP(B101,'DM chua PD'!$B$282:$N$321,8,0)</f>
        <v>0</v>
      </c>
      <c r="BC101" s="522">
        <f>VLOOKUP(B101,'DM chua PD'!$B$282:$N$321,9,0)</f>
        <v>104</v>
      </c>
      <c r="BD101" s="522">
        <f>VLOOKUP(B101,'DM chua PD'!$B$282:$N$321,12,0)</f>
        <v>1996</v>
      </c>
      <c r="BE101" s="515"/>
      <c r="BF101" s="542" t="s">
        <v>894</v>
      </c>
      <c r="BG101" s="545" t="s">
        <v>901</v>
      </c>
    </row>
    <row r="102" spans="1:59" s="510" customFormat="1" ht="18" customHeight="1">
      <c r="A102" s="516"/>
      <c r="B102" s="521" t="s">
        <v>258</v>
      </c>
      <c r="C102" s="519">
        <v>2</v>
      </c>
      <c r="D102" s="519">
        <v>16533</v>
      </c>
      <c r="E102" s="519">
        <v>15885</v>
      </c>
      <c r="F102" s="664"/>
      <c r="G102" s="519"/>
      <c r="H102" s="519"/>
      <c r="I102" s="518">
        <f t="shared" si="259"/>
        <v>15885</v>
      </c>
      <c r="J102" s="519">
        <f t="shared" si="266"/>
        <v>15885</v>
      </c>
      <c r="K102" s="519">
        <v>15885</v>
      </c>
      <c r="L102" s="519"/>
      <c r="M102" s="78">
        <f t="shared" si="267"/>
        <v>0</v>
      </c>
      <c r="N102" s="518"/>
      <c r="O102" s="519"/>
      <c r="P102" s="519"/>
      <c r="Q102" s="519"/>
      <c r="R102" s="519">
        <v>1</v>
      </c>
      <c r="S102" s="519" t="e">
        <f>VLOOKUP(B102,ĐT!#REF!,6,0)</f>
        <v>#REF!</v>
      </c>
      <c r="T102" s="519" t="e">
        <f>VLOOKUP(B102,ĐT!#REF!,7,0)</f>
        <v>#REF!</v>
      </c>
      <c r="U102" s="519" t="e">
        <f>VLOOKUP(B102,ĐT!#REF!,8,0)</f>
        <v>#REF!</v>
      </c>
      <c r="V102" s="519" t="e">
        <f>VLOOKUP(B102,ĐT!#REF!,9,0)</f>
        <v>#REF!</v>
      </c>
      <c r="W102" s="519" t="e">
        <f>VLOOKUP(B102,ĐT!#REF!,10,0)</f>
        <v>#REF!</v>
      </c>
      <c r="X102" s="13" t="e">
        <f t="shared" si="268"/>
        <v>#REF!</v>
      </c>
      <c r="Y102" s="13" t="e">
        <f t="shared" si="268"/>
        <v>#REF!</v>
      </c>
      <c r="Z102" s="13" t="e">
        <f t="shared" si="269"/>
        <v>#REF!</v>
      </c>
      <c r="AA102" s="13" t="e">
        <f t="shared" si="269"/>
        <v>#REF!</v>
      </c>
      <c r="AB102" s="13" t="e">
        <f>VLOOKUP(B102,ĐT!#REF!,19,0)</f>
        <v>#REF!</v>
      </c>
      <c r="AC102" s="13" t="e">
        <f>VLOOKUP(B102,ĐT!#REF!,20,0)-AF102</f>
        <v>#REF!</v>
      </c>
      <c r="AD102" s="13" t="e">
        <f>VLOOKUP(B102,ĐT!#REF!,21,0)</f>
        <v>#REF!</v>
      </c>
      <c r="AE102" s="13" t="e">
        <f>VLOOKUP(B102,ĐT!#REF!,22,0)</f>
        <v>#REF!</v>
      </c>
      <c r="AF102" s="13"/>
      <c r="AG102" s="754" t="e">
        <f>VLOOKUP(B102,ĐT!#REF!,23,0)</f>
        <v>#REF!</v>
      </c>
      <c r="AH102" s="754" t="e">
        <f>VLOOKUP(B102,ĐT!#REF!,24,0)</f>
        <v>#REF!</v>
      </c>
      <c r="AI102" s="754" t="e">
        <f>VLOOKUP(B102,ĐT!#REF!,25,0)</f>
        <v>#REF!</v>
      </c>
      <c r="AJ102" s="13" t="e">
        <f>VLOOKUP(B102,ĐT!#REF!,26,0)</f>
        <v>#REF!</v>
      </c>
      <c r="AK102" s="13" t="e">
        <f>VLOOKUP(B102,ĐT!#REF!,27,0)</f>
        <v>#REF!</v>
      </c>
      <c r="AL102" s="13" t="e">
        <f>VLOOKUP(B102,ĐT!#REF!,28,0)</f>
        <v>#REF!</v>
      </c>
      <c r="AM102" s="13" t="e">
        <f>VLOOKUP(B102,ĐT!#REF!,29,0)</f>
        <v>#REF!</v>
      </c>
      <c r="AN102" s="13" t="e">
        <f>VLOOKUP(B102,ĐT!#REF!,30,0)-AQ102</f>
        <v>#REF!</v>
      </c>
      <c r="AO102" s="13" t="e">
        <f>VLOOKUP(B102,ĐT!#REF!,31,0)</f>
        <v>#REF!</v>
      </c>
      <c r="AP102" s="13" t="e">
        <f>VLOOKUP(B102,ĐT!#REF!,32,0)</f>
        <v>#REF!</v>
      </c>
      <c r="AQ102" s="13" t="e">
        <f>+ĐT!#REF!</f>
        <v>#REF!</v>
      </c>
      <c r="AR102" s="754" t="e">
        <f>VLOOKUP(B102,ĐT!#REF!,33,0)</f>
        <v>#REF!</v>
      </c>
      <c r="AS102" s="754" t="e">
        <f>VLOOKUP(B102,ĐT!#REF!,34,0)</f>
        <v>#REF!</v>
      </c>
      <c r="AT102" s="754" t="e">
        <f>VLOOKUP(B102,ĐT!#REF!,35,0)</f>
        <v>#REF!</v>
      </c>
      <c r="AU102" s="754" t="e">
        <f>VLOOKUP(B102,ĐT!#REF!,36,0)</f>
        <v>#REF!</v>
      </c>
      <c r="AV102" s="754" t="e">
        <f>VLOOKUP(B102,ĐT!#REF!,37,0)</f>
        <v>#REF!</v>
      </c>
      <c r="AW102" s="754" t="e">
        <f>VLOOKUP(B102,ĐT!#REF!,38,0)</f>
        <v>#REF!</v>
      </c>
      <c r="AX102" s="754" t="e">
        <f>VLOOKUP(B102,ĐT!#REF!,39,0)</f>
        <v>#REF!</v>
      </c>
      <c r="AY102" s="522">
        <v>1</v>
      </c>
      <c r="AZ102" s="522">
        <f>VLOOKUP(B102,'DM chua PD'!$B$281:$N$321,6,0)</f>
        <v>10833</v>
      </c>
      <c r="BA102" s="522">
        <f>VLOOKUP(B102,'DM chua PD'!$B$282:$N$321,7,0)</f>
        <v>10470</v>
      </c>
      <c r="BB102" s="522">
        <f>VLOOKUP(B102,'DM chua PD'!$B$282:$N$321,8,0)</f>
        <v>0</v>
      </c>
      <c r="BC102" s="522">
        <f>VLOOKUP(B102,'DM chua PD'!$B$282:$N$321,9,0)</f>
        <v>0</v>
      </c>
      <c r="BD102" s="522">
        <f>VLOOKUP(B102,'DM chua PD'!$B$282:$N$321,12,0)</f>
        <v>10470</v>
      </c>
      <c r="BE102" s="515"/>
      <c r="BF102" s="542" t="s">
        <v>894</v>
      </c>
      <c r="BG102" s="545" t="s">
        <v>902</v>
      </c>
    </row>
    <row r="103" spans="1:59" s="510" customFormat="1" ht="18" customHeight="1">
      <c r="A103" s="511" t="s">
        <v>51</v>
      </c>
      <c r="B103" s="512" t="s">
        <v>52</v>
      </c>
      <c r="C103" s="513">
        <f t="shared" ref="C103:Q103" si="270">+C104</f>
        <v>1</v>
      </c>
      <c r="D103" s="513">
        <f t="shared" si="270"/>
        <v>29985</v>
      </c>
      <c r="E103" s="513">
        <f t="shared" si="270"/>
        <v>29985</v>
      </c>
      <c r="F103" s="116">
        <f t="shared" si="270"/>
        <v>0</v>
      </c>
      <c r="G103" s="116">
        <f t="shared" si="270"/>
        <v>0</v>
      </c>
      <c r="H103" s="513">
        <f t="shared" si="270"/>
        <v>0</v>
      </c>
      <c r="I103" s="513">
        <f t="shared" si="270"/>
        <v>30922</v>
      </c>
      <c r="J103" s="513">
        <f t="shared" si="270"/>
        <v>29985</v>
      </c>
      <c r="K103" s="513">
        <f>+K104</f>
        <v>29985</v>
      </c>
      <c r="L103" s="513">
        <f t="shared" si="270"/>
        <v>0</v>
      </c>
      <c r="M103" s="513">
        <f t="shared" si="270"/>
        <v>937</v>
      </c>
      <c r="N103" s="513">
        <f t="shared" si="270"/>
        <v>387</v>
      </c>
      <c r="O103" s="513">
        <f t="shared" si="270"/>
        <v>550</v>
      </c>
      <c r="P103" s="513">
        <f t="shared" si="270"/>
        <v>0</v>
      </c>
      <c r="Q103" s="513">
        <f t="shared" si="270"/>
        <v>0</v>
      </c>
      <c r="R103" s="11">
        <f t="shared" ref="R103:AI103" si="271">+R104</f>
        <v>1</v>
      </c>
      <c r="S103" s="11" t="e">
        <f t="shared" si="271"/>
        <v>#REF!</v>
      </c>
      <c r="T103" s="11" t="e">
        <f t="shared" si="271"/>
        <v>#REF!</v>
      </c>
      <c r="U103" s="11" t="e">
        <f t="shared" si="271"/>
        <v>#REF!</v>
      </c>
      <c r="V103" s="11" t="e">
        <f t="shared" si="271"/>
        <v>#REF!</v>
      </c>
      <c r="W103" s="11" t="e">
        <f t="shared" si="271"/>
        <v>#REF!</v>
      </c>
      <c r="X103" s="11" t="e">
        <f t="shared" si="271"/>
        <v>#REF!</v>
      </c>
      <c r="Y103" s="11" t="e">
        <f t="shared" si="271"/>
        <v>#REF!</v>
      </c>
      <c r="Z103" s="11" t="e">
        <f t="shared" si="271"/>
        <v>#REF!</v>
      </c>
      <c r="AA103" s="11" t="e">
        <f t="shared" si="271"/>
        <v>#REF!</v>
      </c>
      <c r="AB103" s="11" t="e">
        <f t="shared" si="271"/>
        <v>#REF!</v>
      </c>
      <c r="AC103" s="11" t="e">
        <f t="shared" si="271"/>
        <v>#REF!</v>
      </c>
      <c r="AD103" s="11" t="e">
        <f t="shared" si="271"/>
        <v>#REF!</v>
      </c>
      <c r="AE103" s="11" t="e">
        <f t="shared" si="271"/>
        <v>#REF!</v>
      </c>
      <c r="AF103" s="11">
        <f t="shared" si="271"/>
        <v>0</v>
      </c>
      <c r="AG103" s="784" t="e">
        <f t="shared" si="271"/>
        <v>#REF!</v>
      </c>
      <c r="AH103" s="784" t="e">
        <f t="shared" si="271"/>
        <v>#REF!</v>
      </c>
      <c r="AI103" s="784" t="e">
        <f t="shared" si="271"/>
        <v>#REF!</v>
      </c>
      <c r="AJ103" s="11" t="e">
        <f>+AJ104</f>
        <v>#REF!</v>
      </c>
      <c r="AK103" s="11" t="e">
        <f t="shared" ref="AK103:AU103" si="272">+AK104</f>
        <v>#REF!</v>
      </c>
      <c r="AL103" s="11" t="e">
        <f t="shared" si="272"/>
        <v>#REF!</v>
      </c>
      <c r="AM103" s="11" t="e">
        <f t="shared" si="272"/>
        <v>#REF!</v>
      </c>
      <c r="AN103" s="11" t="e">
        <f t="shared" si="272"/>
        <v>#REF!</v>
      </c>
      <c r="AO103" s="11" t="e">
        <f t="shared" si="272"/>
        <v>#REF!</v>
      </c>
      <c r="AP103" s="11" t="e">
        <f t="shared" si="272"/>
        <v>#REF!</v>
      </c>
      <c r="AQ103" s="11">
        <f t="shared" si="272"/>
        <v>0</v>
      </c>
      <c r="AR103" s="784" t="e">
        <f t="shared" si="272"/>
        <v>#REF!</v>
      </c>
      <c r="AS103" s="784" t="e">
        <f t="shared" si="272"/>
        <v>#REF!</v>
      </c>
      <c r="AT103" s="784" t="e">
        <f t="shared" si="272"/>
        <v>#REF!</v>
      </c>
      <c r="AU103" s="784" t="e">
        <f t="shared" si="272"/>
        <v>#REF!</v>
      </c>
      <c r="AV103" s="784" t="e">
        <f>+AV104</f>
        <v>#REF!</v>
      </c>
      <c r="AW103" s="784" t="e">
        <f t="shared" ref="AW103:AX103" si="273">+AW104</f>
        <v>#REF!</v>
      </c>
      <c r="AX103" s="784" t="e">
        <f t="shared" si="273"/>
        <v>#REF!</v>
      </c>
      <c r="AY103" s="524">
        <f t="shared" ref="AY103:BD103" si="274">+AY104</f>
        <v>0</v>
      </c>
      <c r="AZ103" s="524">
        <f t="shared" si="274"/>
        <v>0</v>
      </c>
      <c r="BA103" s="524">
        <f t="shared" si="274"/>
        <v>0</v>
      </c>
      <c r="BB103" s="524">
        <f t="shared" si="274"/>
        <v>0</v>
      </c>
      <c r="BC103" s="524">
        <f t="shared" si="274"/>
        <v>0</v>
      </c>
      <c r="BD103" s="524">
        <f t="shared" si="274"/>
        <v>0</v>
      </c>
      <c r="BE103" s="515"/>
      <c r="BF103" s="542" t="s">
        <v>894</v>
      </c>
      <c r="BG103" s="544" t="s">
        <v>895</v>
      </c>
    </row>
    <row r="104" spans="1:59" s="510" customFormat="1" ht="18" customHeight="1">
      <c r="A104" s="511">
        <v>1</v>
      </c>
      <c r="B104" s="512" t="s">
        <v>248</v>
      </c>
      <c r="C104" s="513">
        <f>SUBTOTAL(9,C105)</f>
        <v>1</v>
      </c>
      <c r="D104" s="513">
        <f t="shared" ref="D104:BD104" si="275">SUBTOTAL(9,D105)</f>
        <v>29985</v>
      </c>
      <c r="E104" s="513">
        <f t="shared" si="275"/>
        <v>29985</v>
      </c>
      <c r="F104" s="116">
        <f t="shared" si="275"/>
        <v>0</v>
      </c>
      <c r="G104" s="116">
        <f t="shared" si="275"/>
        <v>0</v>
      </c>
      <c r="H104" s="513">
        <f t="shared" si="275"/>
        <v>0</v>
      </c>
      <c r="I104" s="513">
        <f t="shared" si="275"/>
        <v>30922</v>
      </c>
      <c r="J104" s="513">
        <f t="shared" si="275"/>
        <v>29985</v>
      </c>
      <c r="K104" s="513">
        <f t="shared" si="275"/>
        <v>29985</v>
      </c>
      <c r="L104" s="513">
        <f t="shared" si="275"/>
        <v>0</v>
      </c>
      <c r="M104" s="513">
        <f t="shared" si="275"/>
        <v>937</v>
      </c>
      <c r="N104" s="513">
        <f t="shared" si="275"/>
        <v>387</v>
      </c>
      <c r="O104" s="513">
        <f t="shared" si="275"/>
        <v>550</v>
      </c>
      <c r="P104" s="513">
        <f t="shared" si="275"/>
        <v>0</v>
      </c>
      <c r="Q104" s="513">
        <f t="shared" si="275"/>
        <v>0</v>
      </c>
      <c r="R104" s="513">
        <f t="shared" si="275"/>
        <v>1</v>
      </c>
      <c r="S104" s="513" t="e">
        <f t="shared" si="275"/>
        <v>#REF!</v>
      </c>
      <c r="T104" s="513" t="e">
        <f t="shared" si="275"/>
        <v>#REF!</v>
      </c>
      <c r="U104" s="513" t="e">
        <f t="shared" si="275"/>
        <v>#REF!</v>
      </c>
      <c r="V104" s="513" t="e">
        <f t="shared" si="275"/>
        <v>#REF!</v>
      </c>
      <c r="W104" s="513" t="e">
        <f t="shared" si="275"/>
        <v>#REF!</v>
      </c>
      <c r="X104" s="513" t="e">
        <f t="shared" si="275"/>
        <v>#REF!</v>
      </c>
      <c r="Y104" s="513" t="e">
        <f t="shared" si="275"/>
        <v>#REF!</v>
      </c>
      <c r="Z104" s="513" t="e">
        <f t="shared" si="275"/>
        <v>#REF!</v>
      </c>
      <c r="AA104" s="513" t="e">
        <f t="shared" si="275"/>
        <v>#REF!</v>
      </c>
      <c r="AB104" s="513" t="e">
        <f t="shared" si="275"/>
        <v>#REF!</v>
      </c>
      <c r="AC104" s="513" t="e">
        <f t="shared" si="275"/>
        <v>#REF!</v>
      </c>
      <c r="AD104" s="513" t="e">
        <f t="shared" si="275"/>
        <v>#REF!</v>
      </c>
      <c r="AE104" s="513" t="e">
        <f t="shared" si="275"/>
        <v>#REF!</v>
      </c>
      <c r="AF104" s="513">
        <f t="shared" si="275"/>
        <v>0</v>
      </c>
      <c r="AG104" s="755" t="e">
        <f t="shared" si="275"/>
        <v>#REF!</v>
      </c>
      <c r="AH104" s="755" t="e">
        <f t="shared" si="275"/>
        <v>#REF!</v>
      </c>
      <c r="AI104" s="755" t="e">
        <f t="shared" si="275"/>
        <v>#REF!</v>
      </c>
      <c r="AJ104" s="513" t="e">
        <f t="shared" si="275"/>
        <v>#REF!</v>
      </c>
      <c r="AK104" s="513" t="e">
        <f t="shared" si="275"/>
        <v>#REF!</v>
      </c>
      <c r="AL104" s="513" t="e">
        <f t="shared" si="275"/>
        <v>#REF!</v>
      </c>
      <c r="AM104" s="513" t="e">
        <f t="shared" si="275"/>
        <v>#REF!</v>
      </c>
      <c r="AN104" s="513" t="e">
        <f t="shared" si="275"/>
        <v>#REF!</v>
      </c>
      <c r="AO104" s="513" t="e">
        <f t="shared" si="275"/>
        <v>#REF!</v>
      </c>
      <c r="AP104" s="513" t="e">
        <f t="shared" si="275"/>
        <v>#REF!</v>
      </c>
      <c r="AQ104" s="513">
        <f t="shared" si="275"/>
        <v>0</v>
      </c>
      <c r="AR104" s="755" t="e">
        <f t="shared" si="275"/>
        <v>#REF!</v>
      </c>
      <c r="AS104" s="755" t="e">
        <f t="shared" si="275"/>
        <v>#REF!</v>
      </c>
      <c r="AT104" s="755" t="e">
        <f t="shared" si="275"/>
        <v>#REF!</v>
      </c>
      <c r="AU104" s="755" t="e">
        <f t="shared" si="275"/>
        <v>#REF!</v>
      </c>
      <c r="AV104" s="755" t="e">
        <f t="shared" si="275"/>
        <v>#REF!</v>
      </c>
      <c r="AW104" s="755" t="e">
        <f t="shared" si="275"/>
        <v>#REF!</v>
      </c>
      <c r="AX104" s="755" t="e">
        <f t="shared" si="275"/>
        <v>#REF!</v>
      </c>
      <c r="AY104" s="513">
        <f t="shared" si="275"/>
        <v>0</v>
      </c>
      <c r="AZ104" s="513">
        <f t="shared" si="275"/>
        <v>0</v>
      </c>
      <c r="BA104" s="513">
        <f t="shared" si="275"/>
        <v>0</v>
      </c>
      <c r="BB104" s="513">
        <f t="shared" si="275"/>
        <v>0</v>
      </c>
      <c r="BC104" s="513">
        <f t="shared" si="275"/>
        <v>0</v>
      </c>
      <c r="BD104" s="513">
        <f t="shared" si="275"/>
        <v>0</v>
      </c>
      <c r="BE104" s="515"/>
      <c r="BF104" s="542" t="s">
        <v>894</v>
      </c>
      <c r="BG104" s="544"/>
    </row>
    <row r="105" spans="1:59" s="510" customFormat="1" ht="42" customHeight="1">
      <c r="A105" s="516"/>
      <c r="B105" s="517" t="s">
        <v>388</v>
      </c>
      <c r="C105" s="518">
        <v>1</v>
      </c>
      <c r="D105" s="518">
        <v>29985</v>
      </c>
      <c r="E105" s="518">
        <v>29985</v>
      </c>
      <c r="F105" s="118"/>
      <c r="G105" s="118"/>
      <c r="H105" s="518"/>
      <c r="I105" s="518">
        <f t="shared" ref="I105:I110" si="276">+J105+M105</f>
        <v>30922</v>
      </c>
      <c r="J105" s="519">
        <f>SUM(K105:L105)</f>
        <v>29985</v>
      </c>
      <c r="K105" s="518">
        <v>29985</v>
      </c>
      <c r="L105" s="518"/>
      <c r="M105" s="78">
        <f>SUM(N105:O105)</f>
        <v>937</v>
      </c>
      <c r="N105" s="518">
        <v>387</v>
      </c>
      <c r="O105" s="518">
        <v>550</v>
      </c>
      <c r="P105" s="518"/>
      <c r="Q105" s="518"/>
      <c r="R105" s="518">
        <v>1</v>
      </c>
      <c r="S105" s="519" t="e">
        <f>VLOOKUP(B105,ĐT!#REF!,6,0)</f>
        <v>#REF!</v>
      </c>
      <c r="T105" s="519" t="e">
        <f>VLOOKUP(B105,ĐT!#REF!,7,0)</f>
        <v>#REF!</v>
      </c>
      <c r="U105" s="519" t="e">
        <f>VLOOKUP(B105,ĐT!#REF!,8,0)</f>
        <v>#REF!</v>
      </c>
      <c r="V105" s="519" t="e">
        <f>VLOOKUP(B105,ĐT!#REF!,9,0)</f>
        <v>#REF!</v>
      </c>
      <c r="W105" s="519" t="e">
        <f>VLOOKUP(B105,ĐT!#REF!,10,0)</f>
        <v>#REF!</v>
      </c>
      <c r="X105" s="13" t="e">
        <f>SUM(Y105:AA105)</f>
        <v>#REF!</v>
      </c>
      <c r="Y105" s="13" t="e">
        <f>+AC105+AN105</f>
        <v>#REF!</v>
      </c>
      <c r="Z105" s="13" t="e">
        <f>+AD105+AO105</f>
        <v>#REF!</v>
      </c>
      <c r="AA105" s="13" t="e">
        <f>+AE105+AP105</f>
        <v>#REF!</v>
      </c>
      <c r="AB105" s="13" t="e">
        <f>VLOOKUP(B105,ĐT!#REF!,19,0)</f>
        <v>#REF!</v>
      </c>
      <c r="AC105" s="13" t="e">
        <f>VLOOKUP(B105,ĐT!#REF!,20,0)</f>
        <v>#REF!</v>
      </c>
      <c r="AD105" s="13" t="e">
        <f>VLOOKUP(B105,ĐT!#REF!,21,0)</f>
        <v>#REF!</v>
      </c>
      <c r="AE105" s="13" t="e">
        <f>VLOOKUP(B105,ĐT!#REF!,22,0)</f>
        <v>#REF!</v>
      </c>
      <c r="AF105" s="13"/>
      <c r="AG105" s="754" t="e">
        <f>VLOOKUP(B105,ĐT!#REF!,23,0)</f>
        <v>#REF!</v>
      </c>
      <c r="AH105" s="754" t="e">
        <f>VLOOKUP(B105,ĐT!#REF!,24,0)</f>
        <v>#REF!</v>
      </c>
      <c r="AI105" s="754" t="e">
        <f>VLOOKUP(B105,ĐT!#REF!,25,0)</f>
        <v>#REF!</v>
      </c>
      <c r="AJ105" s="13" t="e">
        <f>VLOOKUP(B105,ĐT!#REF!,26,0)</f>
        <v>#REF!</v>
      </c>
      <c r="AK105" s="13" t="e">
        <f>VLOOKUP(B105,ĐT!#REF!,27,0)</f>
        <v>#REF!</v>
      </c>
      <c r="AL105" s="13" t="e">
        <f>VLOOKUP(B105,ĐT!#REF!,28,0)</f>
        <v>#REF!</v>
      </c>
      <c r="AM105" s="13" t="e">
        <f>VLOOKUP(B105,ĐT!#REF!,29,0)</f>
        <v>#REF!</v>
      </c>
      <c r="AN105" s="13" t="e">
        <f>VLOOKUP(B105,ĐT!#REF!,30,0)</f>
        <v>#REF!</v>
      </c>
      <c r="AO105" s="13" t="e">
        <f>VLOOKUP(B105,ĐT!#REF!,31,0)</f>
        <v>#REF!</v>
      </c>
      <c r="AP105" s="13" t="e">
        <f>VLOOKUP(B105,ĐT!#REF!,32,0)</f>
        <v>#REF!</v>
      </c>
      <c r="AQ105" s="13"/>
      <c r="AR105" s="754" t="e">
        <f>VLOOKUP(B105,ĐT!#REF!,33,0)</f>
        <v>#REF!</v>
      </c>
      <c r="AS105" s="754" t="e">
        <f>VLOOKUP(B105,ĐT!#REF!,34,0)</f>
        <v>#REF!</v>
      </c>
      <c r="AT105" s="754" t="e">
        <f>VLOOKUP(B105,ĐT!#REF!,35,0)</f>
        <v>#REF!</v>
      </c>
      <c r="AU105" s="754" t="e">
        <f>VLOOKUP(B105,ĐT!#REF!,36,0)</f>
        <v>#REF!</v>
      </c>
      <c r="AV105" s="754" t="e">
        <f>VLOOKUP(B105,ĐT!#REF!,37,0)</f>
        <v>#REF!</v>
      </c>
      <c r="AW105" s="754" t="e">
        <f>VLOOKUP(B105,ĐT!#REF!,38,0)</f>
        <v>#REF!</v>
      </c>
      <c r="AX105" s="754" t="e">
        <f>VLOOKUP(B105,ĐT!#REF!,39,0)</f>
        <v>#REF!</v>
      </c>
      <c r="AY105" s="522">
        <v>0</v>
      </c>
      <c r="AZ105" s="522">
        <f>VLOOKUP(B105,'DM chua PD'!$B$322:$N$323,6,0)</f>
        <v>0</v>
      </c>
      <c r="BA105" s="522">
        <f>VLOOKUP(B105,'DM chua PD'!$B$322:$N$323,7,0)</f>
        <v>0</v>
      </c>
      <c r="BB105" s="522">
        <f>VLOOKUP(B105,'DM chua PD'!$B$322:$N$323,8,0)</f>
        <v>0</v>
      </c>
      <c r="BC105" s="522">
        <f>VLOOKUP(B105,'DM chua PD'!$B$322:$N$323,9,0)</f>
        <v>0</v>
      </c>
      <c r="BD105" s="522">
        <f>VLOOKUP(B105,'DM chua PD'!$B$322:$N$323,12,0)</f>
        <v>0</v>
      </c>
      <c r="BE105" s="515"/>
      <c r="BF105" s="542" t="s">
        <v>894</v>
      </c>
      <c r="BG105" s="544" t="s">
        <v>903</v>
      </c>
    </row>
    <row r="106" spans="1:59" s="510" customFormat="1" ht="18" customHeight="1">
      <c r="A106" s="511" t="s">
        <v>53</v>
      </c>
      <c r="B106" s="512" t="s">
        <v>54</v>
      </c>
      <c r="C106" s="513">
        <f>SUBTOTAL(9,C107:C110)</f>
        <v>77</v>
      </c>
      <c r="D106" s="513">
        <f t="shared" ref="D106:BD106" si="277">SUBTOTAL(9,D107:D110)</f>
        <v>319047</v>
      </c>
      <c r="E106" s="513">
        <f t="shared" si="277"/>
        <v>317362</v>
      </c>
      <c r="F106" s="116">
        <f t="shared" si="277"/>
        <v>0</v>
      </c>
      <c r="G106" s="116">
        <f t="shared" ref="G106" si="278">SUBTOTAL(9,G107:G110)</f>
        <v>0</v>
      </c>
      <c r="H106" s="513">
        <f t="shared" si="277"/>
        <v>0</v>
      </c>
      <c r="I106" s="513">
        <f t="shared" si="277"/>
        <v>317362</v>
      </c>
      <c r="J106" s="513">
        <f t="shared" si="277"/>
        <v>317362</v>
      </c>
      <c r="K106" s="513">
        <f t="shared" si="277"/>
        <v>317362</v>
      </c>
      <c r="L106" s="513">
        <f t="shared" si="277"/>
        <v>0</v>
      </c>
      <c r="M106" s="513">
        <f t="shared" si="277"/>
        <v>0</v>
      </c>
      <c r="N106" s="513">
        <f t="shared" si="277"/>
        <v>0</v>
      </c>
      <c r="O106" s="513">
        <f t="shared" si="277"/>
        <v>0</v>
      </c>
      <c r="P106" s="513">
        <f t="shared" si="277"/>
        <v>0</v>
      </c>
      <c r="Q106" s="513">
        <f t="shared" si="277"/>
        <v>0</v>
      </c>
      <c r="R106" s="513">
        <f t="shared" si="277"/>
        <v>35</v>
      </c>
      <c r="S106" s="513" t="e">
        <f t="shared" si="277"/>
        <v>#REF!</v>
      </c>
      <c r="T106" s="513" t="e">
        <f t="shared" si="277"/>
        <v>#REF!</v>
      </c>
      <c r="U106" s="513" t="e">
        <f t="shared" si="277"/>
        <v>#REF!</v>
      </c>
      <c r="V106" s="513" t="e">
        <f t="shared" si="277"/>
        <v>#REF!</v>
      </c>
      <c r="W106" s="513" t="e">
        <f t="shared" si="277"/>
        <v>#REF!</v>
      </c>
      <c r="X106" s="513" t="e">
        <f t="shared" si="277"/>
        <v>#REF!</v>
      </c>
      <c r="Y106" s="513" t="e">
        <f t="shared" si="277"/>
        <v>#REF!</v>
      </c>
      <c r="Z106" s="513" t="e">
        <f t="shared" si="277"/>
        <v>#REF!</v>
      </c>
      <c r="AA106" s="513" t="e">
        <f t="shared" si="277"/>
        <v>#REF!</v>
      </c>
      <c r="AB106" s="513" t="e">
        <f t="shared" si="277"/>
        <v>#REF!</v>
      </c>
      <c r="AC106" s="513" t="e">
        <f t="shared" si="277"/>
        <v>#REF!</v>
      </c>
      <c r="AD106" s="513" t="e">
        <f t="shared" si="277"/>
        <v>#REF!</v>
      </c>
      <c r="AE106" s="513" t="e">
        <f t="shared" si="277"/>
        <v>#REF!</v>
      </c>
      <c r="AF106" s="513">
        <f t="shared" si="277"/>
        <v>0</v>
      </c>
      <c r="AG106" s="755" t="e">
        <f t="shared" si="277"/>
        <v>#REF!</v>
      </c>
      <c r="AH106" s="755" t="e">
        <f t="shared" si="277"/>
        <v>#REF!</v>
      </c>
      <c r="AI106" s="755" t="e">
        <f t="shared" si="277"/>
        <v>#REF!</v>
      </c>
      <c r="AJ106" s="513" t="e">
        <f t="shared" si="277"/>
        <v>#REF!</v>
      </c>
      <c r="AK106" s="513" t="e">
        <f t="shared" si="277"/>
        <v>#REF!</v>
      </c>
      <c r="AL106" s="513" t="e">
        <f t="shared" si="277"/>
        <v>#REF!</v>
      </c>
      <c r="AM106" s="513" t="e">
        <f t="shared" si="277"/>
        <v>#REF!</v>
      </c>
      <c r="AN106" s="513" t="e">
        <f t="shared" si="277"/>
        <v>#REF!</v>
      </c>
      <c r="AO106" s="513" t="e">
        <f t="shared" si="277"/>
        <v>#REF!</v>
      </c>
      <c r="AP106" s="513" t="e">
        <f t="shared" si="277"/>
        <v>#REF!</v>
      </c>
      <c r="AQ106" s="513">
        <f t="shared" si="277"/>
        <v>0</v>
      </c>
      <c r="AR106" s="755" t="e">
        <f t="shared" si="277"/>
        <v>#REF!</v>
      </c>
      <c r="AS106" s="755" t="e">
        <f t="shared" si="277"/>
        <v>#REF!</v>
      </c>
      <c r="AT106" s="755" t="e">
        <f t="shared" si="277"/>
        <v>#REF!</v>
      </c>
      <c r="AU106" s="755" t="e">
        <f t="shared" si="277"/>
        <v>#REF!</v>
      </c>
      <c r="AV106" s="755" t="e">
        <f t="shared" si="277"/>
        <v>#REF!</v>
      </c>
      <c r="AW106" s="755" t="e">
        <f t="shared" si="277"/>
        <v>#REF!</v>
      </c>
      <c r="AX106" s="755" t="e">
        <f t="shared" si="277"/>
        <v>#REF!</v>
      </c>
      <c r="AY106" s="513">
        <f t="shared" si="277"/>
        <v>42</v>
      </c>
      <c r="AZ106" s="513">
        <f t="shared" si="277"/>
        <v>101745</v>
      </c>
      <c r="BA106" s="513">
        <f t="shared" si="277"/>
        <v>101745</v>
      </c>
      <c r="BB106" s="513">
        <f t="shared" si="277"/>
        <v>0</v>
      </c>
      <c r="BC106" s="513">
        <f t="shared" si="277"/>
        <v>0</v>
      </c>
      <c r="BD106" s="513" t="e">
        <f t="shared" si="277"/>
        <v>#REF!</v>
      </c>
      <c r="BE106" s="515"/>
      <c r="BF106" s="542" t="s">
        <v>894</v>
      </c>
      <c r="BG106" s="544" t="s">
        <v>895</v>
      </c>
    </row>
    <row r="107" spans="1:59" s="510" customFormat="1" ht="18" customHeight="1">
      <c r="A107" s="516"/>
      <c r="B107" s="521" t="s">
        <v>152</v>
      </c>
      <c r="C107" s="519">
        <v>19</v>
      </c>
      <c r="D107" s="519">
        <v>39670</v>
      </c>
      <c r="E107" s="519">
        <v>39670</v>
      </c>
      <c r="F107" s="664"/>
      <c r="G107" s="519"/>
      <c r="H107" s="519"/>
      <c r="I107" s="518">
        <f t="shared" si="276"/>
        <v>39670</v>
      </c>
      <c r="J107" s="519">
        <f>SUM(K107:L107)</f>
        <v>39670</v>
      </c>
      <c r="K107" s="519">
        <v>39670</v>
      </c>
      <c r="L107" s="519"/>
      <c r="M107" s="78">
        <f t="shared" ref="M107:M110" si="279">SUM(N107:O107)</f>
        <v>0</v>
      </c>
      <c r="N107" s="518"/>
      <c r="O107" s="519"/>
      <c r="P107" s="519"/>
      <c r="Q107" s="519"/>
      <c r="R107" s="519">
        <v>7</v>
      </c>
      <c r="S107" s="519" t="e">
        <f>VLOOKUP(B107,ĐT!#REF!,6,0)</f>
        <v>#REF!</v>
      </c>
      <c r="T107" s="519" t="e">
        <f>VLOOKUP(B107,ĐT!#REF!,7,0)</f>
        <v>#REF!</v>
      </c>
      <c r="U107" s="519" t="e">
        <f>VLOOKUP(B107,ĐT!#REF!,8,0)</f>
        <v>#REF!</v>
      </c>
      <c r="V107" s="519" t="e">
        <f>VLOOKUP(B107,ĐT!#REF!,9,0)</f>
        <v>#REF!</v>
      </c>
      <c r="W107" s="519" t="e">
        <f>VLOOKUP(B107,ĐT!#REF!,10,0)</f>
        <v>#REF!</v>
      </c>
      <c r="X107" s="13" t="e">
        <f t="shared" ref="X107:Y110" si="280">+AB107+AM107</f>
        <v>#REF!</v>
      </c>
      <c r="Y107" s="13" t="e">
        <f t="shared" si="280"/>
        <v>#REF!</v>
      </c>
      <c r="Z107" s="13" t="e">
        <f t="shared" ref="Z107:AA110" si="281">+AD107+AO107</f>
        <v>#REF!</v>
      </c>
      <c r="AA107" s="13" t="e">
        <f t="shared" si="281"/>
        <v>#REF!</v>
      </c>
      <c r="AB107" s="13" t="e">
        <f>VLOOKUP(B107,ĐT!#REF!,19,0)</f>
        <v>#REF!</v>
      </c>
      <c r="AC107" s="13" t="e">
        <f>VLOOKUP(B107,ĐT!#REF!,20,0)</f>
        <v>#REF!</v>
      </c>
      <c r="AD107" s="13" t="e">
        <f>VLOOKUP(B107,ĐT!#REF!,21,0)</f>
        <v>#REF!</v>
      </c>
      <c r="AE107" s="13" t="e">
        <f>VLOOKUP(B107,ĐT!#REF!,22,0)</f>
        <v>#REF!</v>
      </c>
      <c r="AF107" s="13"/>
      <c r="AG107" s="754" t="e">
        <f>VLOOKUP(B107,ĐT!#REF!,23,0)</f>
        <v>#REF!</v>
      </c>
      <c r="AH107" s="754" t="e">
        <f>VLOOKUP(B107,ĐT!#REF!,24,0)</f>
        <v>#REF!</v>
      </c>
      <c r="AI107" s="754" t="e">
        <f>VLOOKUP(B107,ĐT!#REF!,25,0)</f>
        <v>#REF!</v>
      </c>
      <c r="AJ107" s="13" t="e">
        <f>VLOOKUP(B107,ĐT!#REF!,26,0)</f>
        <v>#REF!</v>
      </c>
      <c r="AK107" s="13" t="e">
        <f>VLOOKUP(B107,ĐT!#REF!,27,0)</f>
        <v>#REF!</v>
      </c>
      <c r="AL107" s="13" t="e">
        <f>VLOOKUP(B107,ĐT!#REF!,28,0)</f>
        <v>#REF!</v>
      </c>
      <c r="AM107" s="13" t="e">
        <f>VLOOKUP(B107,ĐT!#REF!,29,0)</f>
        <v>#REF!</v>
      </c>
      <c r="AN107" s="13" t="e">
        <f>VLOOKUP(B107,ĐT!#REF!,30,0)</f>
        <v>#REF!</v>
      </c>
      <c r="AO107" s="13" t="e">
        <f>VLOOKUP(B107,ĐT!#REF!,31,0)</f>
        <v>#REF!</v>
      </c>
      <c r="AP107" s="13" t="e">
        <f>VLOOKUP(B107,ĐT!#REF!,32,0)</f>
        <v>#REF!</v>
      </c>
      <c r="AQ107" s="13"/>
      <c r="AR107" s="754" t="e">
        <f>VLOOKUP(B107,ĐT!#REF!,33,0)</f>
        <v>#REF!</v>
      </c>
      <c r="AS107" s="754" t="e">
        <f>VLOOKUP(B107,ĐT!#REF!,34,0)</f>
        <v>#REF!</v>
      </c>
      <c r="AT107" s="754" t="e">
        <f>VLOOKUP(B107,ĐT!#REF!,35,0)</f>
        <v>#REF!</v>
      </c>
      <c r="AU107" s="754" t="e">
        <f>VLOOKUP(B107,ĐT!#REF!,36,0)</f>
        <v>#REF!</v>
      </c>
      <c r="AV107" s="754" t="e">
        <f>VLOOKUP(B107,ĐT!#REF!,37,0)</f>
        <v>#REF!</v>
      </c>
      <c r="AW107" s="754" t="e">
        <f>VLOOKUP(B107,ĐT!#REF!,38,0)</f>
        <v>#REF!</v>
      </c>
      <c r="AX107" s="754" t="e">
        <f>VLOOKUP(B107,ĐT!#REF!,39,0)</f>
        <v>#REF!</v>
      </c>
      <c r="AY107" s="522">
        <v>12</v>
      </c>
      <c r="AZ107" s="522">
        <f>VLOOKUP(B107,'DM chua PD'!$B$324:$N$369,6,0)</f>
        <v>14870</v>
      </c>
      <c r="BA107" s="522">
        <f>VLOOKUP(B107,'DM chua PD'!$B$324:$N$369,7,0)</f>
        <v>14870</v>
      </c>
      <c r="BB107" s="522">
        <f>VLOOKUP(B107,'DM chua PD'!$B$324:$N$369,8,0)</f>
        <v>0</v>
      </c>
      <c r="BC107" s="522">
        <f>VLOOKUP(B107,'DM chua PD'!$B$324:$N$369,9,0)</f>
        <v>0</v>
      </c>
      <c r="BD107" s="522">
        <f>VLOOKUP(B107,'DM chua PD'!$B$324:$N$369,12,0)</f>
        <v>14870</v>
      </c>
      <c r="BE107" s="515"/>
      <c r="BF107" s="542" t="s">
        <v>894</v>
      </c>
      <c r="BG107" s="544" t="s">
        <v>898</v>
      </c>
    </row>
    <row r="108" spans="1:59" s="510" customFormat="1" ht="18" customHeight="1">
      <c r="A108" s="516"/>
      <c r="B108" s="521" t="s">
        <v>217</v>
      </c>
      <c r="C108" s="519">
        <v>7</v>
      </c>
      <c r="D108" s="519">
        <v>31438</v>
      </c>
      <c r="E108" s="519">
        <v>29753</v>
      </c>
      <c r="F108" s="664"/>
      <c r="G108" s="519"/>
      <c r="H108" s="519"/>
      <c r="I108" s="518">
        <f t="shared" si="276"/>
        <v>29753</v>
      </c>
      <c r="J108" s="519">
        <f>SUM(K108:L108)</f>
        <v>29753</v>
      </c>
      <c r="K108" s="519">
        <v>29753</v>
      </c>
      <c r="L108" s="519"/>
      <c r="M108" s="78">
        <f t="shared" si="279"/>
        <v>0</v>
      </c>
      <c r="N108" s="518"/>
      <c r="O108" s="519"/>
      <c r="P108" s="519"/>
      <c r="Q108" s="519"/>
      <c r="R108" s="519">
        <v>6</v>
      </c>
      <c r="S108" s="519" t="e">
        <f>VLOOKUP(B108,ĐT!#REF!,6,0)</f>
        <v>#REF!</v>
      </c>
      <c r="T108" s="519" t="e">
        <f>VLOOKUP(B108,ĐT!#REF!,7,0)</f>
        <v>#REF!</v>
      </c>
      <c r="U108" s="519" t="e">
        <f>VLOOKUP(B108,ĐT!#REF!,8,0)</f>
        <v>#REF!</v>
      </c>
      <c r="V108" s="519" t="e">
        <f>VLOOKUP(B108,ĐT!#REF!,9,0)</f>
        <v>#REF!</v>
      </c>
      <c r="W108" s="519" t="e">
        <f>VLOOKUP(B108,ĐT!#REF!,10,0)</f>
        <v>#REF!</v>
      </c>
      <c r="X108" s="13" t="e">
        <f t="shared" si="280"/>
        <v>#REF!</v>
      </c>
      <c r="Y108" s="13" t="e">
        <f t="shared" si="280"/>
        <v>#REF!</v>
      </c>
      <c r="Z108" s="13" t="e">
        <f t="shared" si="281"/>
        <v>#REF!</v>
      </c>
      <c r="AA108" s="13" t="e">
        <f t="shared" si="281"/>
        <v>#REF!</v>
      </c>
      <c r="AB108" s="13" t="e">
        <f>VLOOKUP(B108,ĐT!#REF!,19,0)</f>
        <v>#REF!</v>
      </c>
      <c r="AC108" s="13" t="e">
        <f>VLOOKUP(B108,ĐT!#REF!,20,0)</f>
        <v>#REF!</v>
      </c>
      <c r="AD108" s="13" t="e">
        <f>VLOOKUP(B108,ĐT!#REF!,21,0)</f>
        <v>#REF!</v>
      </c>
      <c r="AE108" s="13" t="e">
        <f>VLOOKUP(B108,ĐT!#REF!,22,0)</f>
        <v>#REF!</v>
      </c>
      <c r="AF108" s="13"/>
      <c r="AG108" s="754" t="e">
        <f>VLOOKUP(B108,ĐT!#REF!,23,0)</f>
        <v>#REF!</v>
      </c>
      <c r="AH108" s="754" t="e">
        <f>VLOOKUP(B108,ĐT!#REF!,24,0)</f>
        <v>#REF!</v>
      </c>
      <c r="AI108" s="754" t="e">
        <f>VLOOKUP(B108,ĐT!#REF!,25,0)</f>
        <v>#REF!</v>
      </c>
      <c r="AJ108" s="13" t="e">
        <f>VLOOKUP(B108,ĐT!#REF!,26,0)</f>
        <v>#REF!</v>
      </c>
      <c r="AK108" s="13" t="e">
        <f>VLOOKUP(B108,ĐT!#REF!,27,0)</f>
        <v>#REF!</v>
      </c>
      <c r="AL108" s="13" t="e">
        <f>VLOOKUP(B108,ĐT!#REF!,28,0)</f>
        <v>#REF!</v>
      </c>
      <c r="AM108" s="13" t="e">
        <f>VLOOKUP(B108,ĐT!#REF!,29,0)</f>
        <v>#REF!</v>
      </c>
      <c r="AN108" s="13" t="e">
        <f>VLOOKUP(B108,ĐT!#REF!,30,0)</f>
        <v>#REF!</v>
      </c>
      <c r="AO108" s="13" t="e">
        <f>VLOOKUP(B108,ĐT!#REF!,31,0)</f>
        <v>#REF!</v>
      </c>
      <c r="AP108" s="13" t="e">
        <f>VLOOKUP(B108,ĐT!#REF!,32,0)</f>
        <v>#REF!</v>
      </c>
      <c r="AQ108" s="13"/>
      <c r="AR108" s="754" t="e">
        <f>VLOOKUP(B108,ĐT!#REF!,33,0)</f>
        <v>#REF!</v>
      </c>
      <c r="AS108" s="754" t="e">
        <f>VLOOKUP(B108,ĐT!#REF!,34,0)</f>
        <v>#REF!</v>
      </c>
      <c r="AT108" s="754" t="e">
        <f>VLOOKUP(B108,ĐT!#REF!,35,0)</f>
        <v>#REF!</v>
      </c>
      <c r="AU108" s="754" t="e">
        <f>VLOOKUP(B108,ĐT!#REF!,36,0)</f>
        <v>#REF!</v>
      </c>
      <c r="AV108" s="754" t="e">
        <f>VLOOKUP(B108,ĐT!#REF!,37,0)</f>
        <v>#REF!</v>
      </c>
      <c r="AW108" s="754" t="e">
        <f>VLOOKUP(B108,ĐT!#REF!,38,0)</f>
        <v>#REF!</v>
      </c>
      <c r="AX108" s="754" t="e">
        <f>VLOOKUP(B108,ĐT!#REF!,39,0)</f>
        <v>#REF!</v>
      </c>
      <c r="AY108" s="522">
        <v>1</v>
      </c>
      <c r="AZ108" s="522">
        <f>VLOOKUP(B108,'DM chua PD'!$B$324:$N$369,6,0)</f>
        <v>0</v>
      </c>
      <c r="BA108" s="522">
        <f>VLOOKUP(B108,'DM chua PD'!$B$324:$N$369,7,0)</f>
        <v>0</v>
      </c>
      <c r="BB108" s="522">
        <f>VLOOKUP(B108,'DM chua PD'!$B$324:$N$369,8,0)</f>
        <v>0</v>
      </c>
      <c r="BC108" s="522">
        <f>VLOOKUP(B108,'DM chua PD'!$B$324:$N$369,9,0)</f>
        <v>0</v>
      </c>
      <c r="BD108" s="522" t="e">
        <f>+K108-AB108</f>
        <v>#REF!</v>
      </c>
      <c r="BE108" s="515"/>
      <c r="BF108" s="542" t="s">
        <v>894</v>
      </c>
      <c r="BG108" s="544" t="s">
        <v>900</v>
      </c>
    </row>
    <row r="109" spans="1:59" s="510" customFormat="1" ht="18" customHeight="1">
      <c r="A109" s="516"/>
      <c r="B109" s="521" t="s">
        <v>247</v>
      </c>
      <c r="C109" s="519">
        <v>27</v>
      </c>
      <c r="D109" s="519">
        <v>158681</v>
      </c>
      <c r="E109" s="519">
        <v>158681</v>
      </c>
      <c r="F109" s="664"/>
      <c r="G109" s="519"/>
      <c r="H109" s="519"/>
      <c r="I109" s="518">
        <f t="shared" si="276"/>
        <v>158681</v>
      </c>
      <c r="J109" s="519">
        <f>SUM(K109:L109)</f>
        <v>158681</v>
      </c>
      <c r="K109" s="519">
        <v>158681</v>
      </c>
      <c r="L109" s="519"/>
      <c r="M109" s="78">
        <f t="shared" si="279"/>
        <v>0</v>
      </c>
      <c r="N109" s="518"/>
      <c r="O109" s="519"/>
      <c r="P109" s="519"/>
      <c r="Q109" s="519"/>
      <c r="R109" s="519">
        <v>11</v>
      </c>
      <c r="S109" s="519" t="e">
        <f>VLOOKUP(B109,ĐT!#REF!,6,0)</f>
        <v>#REF!</v>
      </c>
      <c r="T109" s="519" t="e">
        <f>VLOOKUP(B109,ĐT!#REF!,7,0)</f>
        <v>#REF!</v>
      </c>
      <c r="U109" s="519" t="e">
        <f>VLOOKUP(B109,ĐT!#REF!,8,0)</f>
        <v>#REF!</v>
      </c>
      <c r="V109" s="519" t="e">
        <f>VLOOKUP(B109,ĐT!#REF!,9,0)</f>
        <v>#REF!</v>
      </c>
      <c r="W109" s="519" t="e">
        <f>VLOOKUP(B109,ĐT!#REF!,10,0)</f>
        <v>#REF!</v>
      </c>
      <c r="X109" s="13" t="e">
        <f t="shared" si="280"/>
        <v>#REF!</v>
      </c>
      <c r="Y109" s="13" t="e">
        <f t="shared" si="280"/>
        <v>#REF!</v>
      </c>
      <c r="Z109" s="13" t="e">
        <f t="shared" si="281"/>
        <v>#REF!</v>
      </c>
      <c r="AA109" s="13" t="e">
        <f t="shared" si="281"/>
        <v>#REF!</v>
      </c>
      <c r="AB109" s="13" t="e">
        <f>VLOOKUP(B109,ĐT!#REF!,19,0)</f>
        <v>#REF!</v>
      </c>
      <c r="AC109" s="13" t="e">
        <f>VLOOKUP(B109,ĐT!#REF!,20,0)</f>
        <v>#REF!</v>
      </c>
      <c r="AD109" s="13" t="e">
        <f>VLOOKUP(B109,ĐT!#REF!,21,0)</f>
        <v>#REF!</v>
      </c>
      <c r="AE109" s="13" t="e">
        <f>VLOOKUP(B109,ĐT!#REF!,22,0)</f>
        <v>#REF!</v>
      </c>
      <c r="AF109" s="13"/>
      <c r="AG109" s="754" t="e">
        <f>VLOOKUP(B109,ĐT!#REF!,23,0)</f>
        <v>#REF!</v>
      </c>
      <c r="AH109" s="754" t="e">
        <f>VLOOKUP(B109,ĐT!#REF!,24,0)</f>
        <v>#REF!</v>
      </c>
      <c r="AI109" s="754" t="e">
        <f>VLOOKUP(B109,ĐT!#REF!,25,0)</f>
        <v>#REF!</v>
      </c>
      <c r="AJ109" s="13" t="e">
        <f>VLOOKUP(B109,ĐT!#REF!,26,0)</f>
        <v>#REF!</v>
      </c>
      <c r="AK109" s="13" t="e">
        <f>VLOOKUP(B109,ĐT!#REF!,27,0)</f>
        <v>#REF!</v>
      </c>
      <c r="AL109" s="13" t="e">
        <f>VLOOKUP(B109,ĐT!#REF!,28,0)</f>
        <v>#REF!</v>
      </c>
      <c r="AM109" s="13" t="e">
        <f>VLOOKUP(B109,ĐT!#REF!,29,0)</f>
        <v>#REF!</v>
      </c>
      <c r="AN109" s="13" t="e">
        <f>VLOOKUP(B109,ĐT!#REF!,30,0)</f>
        <v>#REF!</v>
      </c>
      <c r="AO109" s="13" t="e">
        <f>VLOOKUP(B109,ĐT!#REF!,31,0)</f>
        <v>#REF!</v>
      </c>
      <c r="AP109" s="13" t="e">
        <f>VLOOKUP(B109,ĐT!#REF!,32,0)</f>
        <v>#REF!</v>
      </c>
      <c r="AQ109" s="13"/>
      <c r="AR109" s="754" t="e">
        <f>VLOOKUP(B109,ĐT!#REF!,33,0)</f>
        <v>#REF!</v>
      </c>
      <c r="AS109" s="754" t="e">
        <f>VLOOKUP(B109,ĐT!#REF!,34,0)</f>
        <v>#REF!</v>
      </c>
      <c r="AT109" s="754" t="e">
        <f>VLOOKUP(B109,ĐT!#REF!,35,0)</f>
        <v>#REF!</v>
      </c>
      <c r="AU109" s="754" t="e">
        <f>VLOOKUP(B109,ĐT!#REF!,36,0)</f>
        <v>#REF!</v>
      </c>
      <c r="AV109" s="754" t="e">
        <f>VLOOKUP(B109,ĐT!#REF!,37,0)</f>
        <v>#REF!</v>
      </c>
      <c r="AW109" s="754" t="e">
        <f>VLOOKUP(B109,ĐT!#REF!,38,0)</f>
        <v>#REF!</v>
      </c>
      <c r="AX109" s="754" t="e">
        <f>VLOOKUP(B109,ĐT!#REF!,39,0)</f>
        <v>#REF!</v>
      </c>
      <c r="AY109" s="522">
        <v>16</v>
      </c>
      <c r="AZ109" s="522">
        <f>VLOOKUP(B109,'DM chua PD'!$B$324:$N$369,6,0)</f>
        <v>51181</v>
      </c>
      <c r="BA109" s="522">
        <f>VLOOKUP(B109,'DM chua PD'!$B$324:$N$369,7,0)</f>
        <v>51181</v>
      </c>
      <c r="BB109" s="522">
        <f>VLOOKUP(B109,'DM chua PD'!$B$324:$N$369,8,0)</f>
        <v>0</v>
      </c>
      <c r="BC109" s="522">
        <f>VLOOKUP(B109,'DM chua PD'!$B$324:$N$369,9,0)</f>
        <v>0</v>
      </c>
      <c r="BD109" s="522">
        <f>VLOOKUP(B109,'DM chua PD'!$B$324:$N$369,12,0)</f>
        <v>51181</v>
      </c>
      <c r="BE109" s="515"/>
      <c r="BF109" s="542" t="s">
        <v>894</v>
      </c>
      <c r="BG109" s="544" t="s">
        <v>901</v>
      </c>
    </row>
    <row r="110" spans="1:59" s="510" customFormat="1" ht="18" customHeight="1">
      <c r="A110" s="516"/>
      <c r="B110" s="521" t="s">
        <v>258</v>
      </c>
      <c r="C110" s="519">
        <v>24</v>
      </c>
      <c r="D110" s="519">
        <v>89258</v>
      </c>
      <c r="E110" s="519">
        <v>89258</v>
      </c>
      <c r="F110" s="664"/>
      <c r="G110" s="519"/>
      <c r="H110" s="519"/>
      <c r="I110" s="518">
        <f t="shared" si="276"/>
        <v>89258</v>
      </c>
      <c r="J110" s="519">
        <f>SUM(K110:L110)</f>
        <v>89258</v>
      </c>
      <c r="K110" s="519">
        <v>89258</v>
      </c>
      <c r="L110" s="519"/>
      <c r="M110" s="78">
        <f t="shared" si="279"/>
        <v>0</v>
      </c>
      <c r="N110" s="518"/>
      <c r="O110" s="519"/>
      <c r="P110" s="519"/>
      <c r="Q110" s="519"/>
      <c r="R110" s="519">
        <v>11</v>
      </c>
      <c r="S110" s="519" t="e">
        <f>VLOOKUP(B110,ĐT!#REF!,6,0)</f>
        <v>#REF!</v>
      </c>
      <c r="T110" s="519" t="e">
        <f>VLOOKUP(B110,ĐT!#REF!,7,0)</f>
        <v>#REF!</v>
      </c>
      <c r="U110" s="519" t="e">
        <f>VLOOKUP(B110,ĐT!#REF!,8,0)</f>
        <v>#REF!</v>
      </c>
      <c r="V110" s="519" t="e">
        <f>VLOOKUP(B110,ĐT!#REF!,9,0)</f>
        <v>#REF!</v>
      </c>
      <c r="W110" s="519" t="e">
        <f>VLOOKUP(B110,ĐT!#REF!,10,0)</f>
        <v>#REF!</v>
      </c>
      <c r="X110" s="13" t="e">
        <f t="shared" si="280"/>
        <v>#REF!</v>
      </c>
      <c r="Y110" s="13" t="e">
        <f t="shared" si="280"/>
        <v>#REF!</v>
      </c>
      <c r="Z110" s="13" t="e">
        <f t="shared" si="281"/>
        <v>#REF!</v>
      </c>
      <c r="AA110" s="13" t="e">
        <f t="shared" si="281"/>
        <v>#REF!</v>
      </c>
      <c r="AB110" s="13" t="e">
        <f>VLOOKUP(B110,ĐT!#REF!,19,0)</f>
        <v>#REF!</v>
      </c>
      <c r="AC110" s="13" t="e">
        <f>VLOOKUP(B110,ĐT!#REF!,20,0)</f>
        <v>#REF!</v>
      </c>
      <c r="AD110" s="13" t="e">
        <f>VLOOKUP(B110,ĐT!#REF!,21,0)</f>
        <v>#REF!</v>
      </c>
      <c r="AE110" s="13" t="e">
        <f>VLOOKUP(B110,ĐT!#REF!,22,0)</f>
        <v>#REF!</v>
      </c>
      <c r="AF110" s="13"/>
      <c r="AG110" s="754" t="e">
        <f>VLOOKUP(B110,ĐT!#REF!,23,0)</f>
        <v>#REF!</v>
      </c>
      <c r="AH110" s="754" t="e">
        <f>VLOOKUP(B110,ĐT!#REF!,24,0)</f>
        <v>#REF!</v>
      </c>
      <c r="AI110" s="754" t="e">
        <f>VLOOKUP(B110,ĐT!#REF!,25,0)</f>
        <v>#REF!</v>
      </c>
      <c r="AJ110" s="13" t="e">
        <f>VLOOKUP(B110,ĐT!#REF!,26,0)</f>
        <v>#REF!</v>
      </c>
      <c r="AK110" s="13" t="e">
        <f>VLOOKUP(B110,ĐT!#REF!,27,0)</f>
        <v>#REF!</v>
      </c>
      <c r="AL110" s="13" t="e">
        <f>VLOOKUP(B110,ĐT!#REF!,28,0)</f>
        <v>#REF!</v>
      </c>
      <c r="AM110" s="13" t="e">
        <f>VLOOKUP(B110,ĐT!#REF!,29,0)</f>
        <v>#REF!</v>
      </c>
      <c r="AN110" s="13" t="e">
        <f>VLOOKUP(B110,ĐT!#REF!,30,0)</f>
        <v>#REF!</v>
      </c>
      <c r="AO110" s="13" t="e">
        <f>VLOOKUP(B110,ĐT!#REF!,31,0)</f>
        <v>#REF!</v>
      </c>
      <c r="AP110" s="13" t="e">
        <f>VLOOKUP(B110,ĐT!#REF!,32,0)</f>
        <v>#REF!</v>
      </c>
      <c r="AQ110" s="13"/>
      <c r="AR110" s="754" t="e">
        <f>VLOOKUP(B110,ĐT!#REF!,33,0)</f>
        <v>#REF!</v>
      </c>
      <c r="AS110" s="754" t="e">
        <f>VLOOKUP(B110,ĐT!#REF!,34,0)</f>
        <v>#REF!</v>
      </c>
      <c r="AT110" s="754" t="e">
        <f>VLOOKUP(B110,ĐT!#REF!,35,0)</f>
        <v>#REF!</v>
      </c>
      <c r="AU110" s="754" t="e">
        <f>VLOOKUP(B110,ĐT!#REF!,36,0)</f>
        <v>#REF!</v>
      </c>
      <c r="AV110" s="754" t="e">
        <f>VLOOKUP(B110,ĐT!#REF!,37,0)</f>
        <v>#REF!</v>
      </c>
      <c r="AW110" s="754" t="e">
        <f>VLOOKUP(B110,ĐT!#REF!,38,0)</f>
        <v>#REF!</v>
      </c>
      <c r="AX110" s="754" t="e">
        <f>VLOOKUP(B110,ĐT!#REF!,39,0)</f>
        <v>#REF!</v>
      </c>
      <c r="AY110" s="522">
        <v>13</v>
      </c>
      <c r="AZ110" s="522">
        <f>VLOOKUP(B110,'DM chua PD'!$B$324:$N$369,6,0)</f>
        <v>35694</v>
      </c>
      <c r="BA110" s="522">
        <f>VLOOKUP(B110,'DM chua PD'!$B$324:$N$369,7,0)</f>
        <v>35694</v>
      </c>
      <c r="BB110" s="522">
        <f>VLOOKUP(B110,'DM chua PD'!$B$324:$N$369,8,0)</f>
        <v>0</v>
      </c>
      <c r="BC110" s="522">
        <f>VLOOKUP(B110,'DM chua PD'!$B$324:$N$369,9,0)</f>
        <v>0</v>
      </c>
      <c r="BD110" s="522">
        <f>VLOOKUP(B110,'DM chua PD'!$B$324:$N$369,12,0)</f>
        <v>35694</v>
      </c>
      <c r="BE110" s="515"/>
      <c r="BF110" s="542" t="s">
        <v>894</v>
      </c>
      <c r="BG110" s="544" t="s">
        <v>902</v>
      </c>
    </row>
    <row r="111" spans="1:59" s="510" customFormat="1" ht="18" customHeight="1">
      <c r="A111" s="511" t="s">
        <v>55</v>
      </c>
      <c r="B111" s="512" t="s">
        <v>56</v>
      </c>
      <c r="C111" s="513">
        <f t="shared" ref="C111:J111" si="282">+C112</f>
        <v>1</v>
      </c>
      <c r="D111" s="513">
        <f t="shared" si="282"/>
        <v>12120</v>
      </c>
      <c r="E111" s="513">
        <f t="shared" si="282"/>
        <v>12120</v>
      </c>
      <c r="F111" s="116">
        <f t="shared" si="282"/>
        <v>0</v>
      </c>
      <c r="G111" s="116">
        <f t="shared" si="282"/>
        <v>0</v>
      </c>
      <c r="H111" s="513">
        <f t="shared" si="282"/>
        <v>0</v>
      </c>
      <c r="I111" s="513">
        <f t="shared" si="282"/>
        <v>36634</v>
      </c>
      <c r="J111" s="513">
        <f t="shared" si="282"/>
        <v>36634</v>
      </c>
      <c r="K111" s="513">
        <f>+K112</f>
        <v>27614</v>
      </c>
      <c r="L111" s="513">
        <f>+L112</f>
        <v>9020</v>
      </c>
      <c r="M111" s="513">
        <f t="shared" ref="M111:Q111" si="283">+M112</f>
        <v>0</v>
      </c>
      <c r="N111" s="513">
        <f t="shared" si="283"/>
        <v>0</v>
      </c>
      <c r="O111" s="513">
        <f t="shared" si="283"/>
        <v>0</v>
      </c>
      <c r="P111" s="513">
        <f t="shared" si="283"/>
        <v>0</v>
      </c>
      <c r="Q111" s="513">
        <f t="shared" si="283"/>
        <v>0</v>
      </c>
      <c r="R111" s="11">
        <f t="shared" ref="R111:AI111" si="284">+R112</f>
        <v>0</v>
      </c>
      <c r="S111" s="11">
        <f t="shared" si="284"/>
        <v>0</v>
      </c>
      <c r="T111" s="11">
        <f t="shared" si="284"/>
        <v>0</v>
      </c>
      <c r="U111" s="11">
        <f t="shared" si="284"/>
        <v>0</v>
      </c>
      <c r="V111" s="11">
        <f t="shared" si="284"/>
        <v>0</v>
      </c>
      <c r="W111" s="11">
        <f t="shared" si="284"/>
        <v>0</v>
      </c>
      <c r="X111" s="11">
        <f t="shared" si="284"/>
        <v>4971</v>
      </c>
      <c r="Y111" s="11">
        <f t="shared" si="284"/>
        <v>0</v>
      </c>
      <c r="Z111" s="11">
        <f t="shared" si="284"/>
        <v>0</v>
      </c>
      <c r="AA111" s="11">
        <f t="shared" si="284"/>
        <v>0</v>
      </c>
      <c r="AB111" s="11">
        <f t="shared" si="284"/>
        <v>4971</v>
      </c>
      <c r="AC111" s="11">
        <f t="shared" si="284"/>
        <v>0</v>
      </c>
      <c r="AD111" s="11">
        <f t="shared" si="284"/>
        <v>0</v>
      </c>
      <c r="AE111" s="11"/>
      <c r="AF111" s="11">
        <f t="shared" si="284"/>
        <v>4971</v>
      </c>
      <c r="AG111" s="784">
        <f t="shared" si="284"/>
        <v>0</v>
      </c>
      <c r="AH111" s="784">
        <f t="shared" si="284"/>
        <v>0</v>
      </c>
      <c r="AI111" s="784">
        <f t="shared" si="284"/>
        <v>0</v>
      </c>
      <c r="AJ111" s="11">
        <f>+AJ112</f>
        <v>4971</v>
      </c>
      <c r="AK111" s="11">
        <f t="shared" ref="AK111:AU111" si="285">+AK112</f>
        <v>4971</v>
      </c>
      <c r="AL111" s="11">
        <f t="shared" si="285"/>
        <v>0</v>
      </c>
      <c r="AM111" s="11">
        <f t="shared" si="285"/>
        <v>0</v>
      </c>
      <c r="AN111" s="11">
        <f t="shared" si="285"/>
        <v>0</v>
      </c>
      <c r="AO111" s="11">
        <f t="shared" si="285"/>
        <v>0</v>
      </c>
      <c r="AP111" s="11"/>
      <c r="AQ111" s="11">
        <f t="shared" si="285"/>
        <v>0</v>
      </c>
      <c r="AR111" s="784">
        <f t="shared" si="285"/>
        <v>0</v>
      </c>
      <c r="AS111" s="784">
        <f t="shared" si="285"/>
        <v>0</v>
      </c>
      <c r="AT111" s="784">
        <f t="shared" si="285"/>
        <v>0</v>
      </c>
      <c r="AU111" s="784">
        <f t="shared" si="285"/>
        <v>0</v>
      </c>
      <c r="AV111" s="784">
        <f>+AV112</f>
        <v>0</v>
      </c>
      <c r="AW111" s="784">
        <f t="shared" ref="AW111:AX111" si="286">+AW112</f>
        <v>0</v>
      </c>
      <c r="AX111" s="784">
        <f t="shared" si="286"/>
        <v>0</v>
      </c>
      <c r="AY111" s="524">
        <f t="shared" ref="AY111:BD111" si="287">+AY112</f>
        <v>1</v>
      </c>
      <c r="AZ111" s="524">
        <f t="shared" si="287"/>
        <v>0</v>
      </c>
      <c r="BA111" s="524">
        <f t="shared" si="287"/>
        <v>0</v>
      </c>
      <c r="BB111" s="524">
        <f t="shared" si="287"/>
        <v>0</v>
      </c>
      <c r="BC111" s="524">
        <f t="shared" si="287"/>
        <v>0</v>
      </c>
      <c r="BD111" s="524">
        <f t="shared" si="287"/>
        <v>0</v>
      </c>
      <c r="BE111" s="515"/>
      <c r="BF111" s="542" t="s">
        <v>894</v>
      </c>
      <c r="BG111" s="544" t="s">
        <v>895</v>
      </c>
    </row>
    <row r="112" spans="1:59" s="529" customFormat="1" ht="18" customHeight="1">
      <c r="A112" s="511"/>
      <c r="B112" s="512" t="s">
        <v>248</v>
      </c>
      <c r="C112" s="513">
        <f>SUBTOTAL(9,C113)</f>
        <v>1</v>
      </c>
      <c r="D112" s="513">
        <f t="shared" ref="D112:BD112" si="288">SUBTOTAL(9,D113)</f>
        <v>12120</v>
      </c>
      <c r="E112" s="513">
        <f t="shared" si="288"/>
        <v>12120</v>
      </c>
      <c r="F112" s="116">
        <f t="shared" si="288"/>
        <v>0</v>
      </c>
      <c r="G112" s="116">
        <f t="shared" si="288"/>
        <v>0</v>
      </c>
      <c r="H112" s="513">
        <f t="shared" si="288"/>
        <v>0</v>
      </c>
      <c r="I112" s="513">
        <f t="shared" si="288"/>
        <v>36634</v>
      </c>
      <c r="J112" s="513">
        <f t="shared" si="288"/>
        <v>36634</v>
      </c>
      <c r="K112" s="513">
        <f t="shared" si="288"/>
        <v>27614</v>
      </c>
      <c r="L112" s="513">
        <f t="shared" si="288"/>
        <v>9020</v>
      </c>
      <c r="M112" s="513">
        <f t="shared" si="288"/>
        <v>0</v>
      </c>
      <c r="N112" s="513">
        <f t="shared" si="288"/>
        <v>0</v>
      </c>
      <c r="O112" s="513">
        <f t="shared" si="288"/>
        <v>0</v>
      </c>
      <c r="P112" s="513">
        <f t="shared" si="288"/>
        <v>0</v>
      </c>
      <c r="Q112" s="513">
        <f t="shared" si="288"/>
        <v>0</v>
      </c>
      <c r="R112" s="513">
        <f t="shared" si="288"/>
        <v>0</v>
      </c>
      <c r="S112" s="513">
        <f t="shared" si="288"/>
        <v>0</v>
      </c>
      <c r="T112" s="513">
        <f t="shared" si="288"/>
        <v>0</v>
      </c>
      <c r="U112" s="513">
        <f t="shared" si="288"/>
        <v>0</v>
      </c>
      <c r="V112" s="513">
        <f t="shared" si="288"/>
        <v>0</v>
      </c>
      <c r="W112" s="513">
        <f t="shared" si="288"/>
        <v>0</v>
      </c>
      <c r="X112" s="513">
        <f t="shared" si="288"/>
        <v>4971</v>
      </c>
      <c r="Y112" s="513">
        <f t="shared" si="288"/>
        <v>0</v>
      </c>
      <c r="Z112" s="513">
        <f t="shared" si="288"/>
        <v>0</v>
      </c>
      <c r="AA112" s="513">
        <f t="shared" si="288"/>
        <v>0</v>
      </c>
      <c r="AB112" s="513">
        <f t="shared" si="288"/>
        <v>4971</v>
      </c>
      <c r="AC112" s="513">
        <f t="shared" si="288"/>
        <v>0</v>
      </c>
      <c r="AD112" s="513">
        <f t="shared" si="288"/>
        <v>0</v>
      </c>
      <c r="AE112" s="513"/>
      <c r="AF112" s="513">
        <f t="shared" si="288"/>
        <v>4971</v>
      </c>
      <c r="AG112" s="755">
        <f t="shared" si="288"/>
        <v>0</v>
      </c>
      <c r="AH112" s="755">
        <f t="shared" si="288"/>
        <v>0</v>
      </c>
      <c r="AI112" s="755">
        <f t="shared" si="288"/>
        <v>0</v>
      </c>
      <c r="AJ112" s="513">
        <f t="shared" si="288"/>
        <v>4971</v>
      </c>
      <c r="AK112" s="513">
        <f t="shared" si="288"/>
        <v>4971</v>
      </c>
      <c r="AL112" s="513">
        <f t="shared" si="288"/>
        <v>0</v>
      </c>
      <c r="AM112" s="513">
        <f t="shared" si="288"/>
        <v>0</v>
      </c>
      <c r="AN112" s="513">
        <f t="shared" si="288"/>
        <v>0</v>
      </c>
      <c r="AO112" s="513">
        <f t="shared" si="288"/>
        <v>0</v>
      </c>
      <c r="AP112" s="513"/>
      <c r="AQ112" s="513">
        <f t="shared" si="288"/>
        <v>0</v>
      </c>
      <c r="AR112" s="755">
        <f t="shared" si="288"/>
        <v>0</v>
      </c>
      <c r="AS112" s="755">
        <f t="shared" si="288"/>
        <v>0</v>
      </c>
      <c r="AT112" s="755">
        <f t="shared" si="288"/>
        <v>0</v>
      </c>
      <c r="AU112" s="755">
        <f t="shared" si="288"/>
        <v>0</v>
      </c>
      <c r="AV112" s="755">
        <f t="shared" si="288"/>
        <v>0</v>
      </c>
      <c r="AW112" s="755">
        <f t="shared" si="288"/>
        <v>0</v>
      </c>
      <c r="AX112" s="755">
        <f t="shared" si="288"/>
        <v>0</v>
      </c>
      <c r="AY112" s="513">
        <f t="shared" si="288"/>
        <v>1</v>
      </c>
      <c r="AZ112" s="513">
        <f t="shared" si="288"/>
        <v>0</v>
      </c>
      <c r="BA112" s="513">
        <f t="shared" si="288"/>
        <v>0</v>
      </c>
      <c r="BB112" s="513">
        <f t="shared" si="288"/>
        <v>0</v>
      </c>
      <c r="BC112" s="513">
        <f t="shared" si="288"/>
        <v>0</v>
      </c>
      <c r="BD112" s="513">
        <f t="shared" si="288"/>
        <v>0</v>
      </c>
      <c r="BE112" s="528"/>
      <c r="BF112" s="542" t="s">
        <v>894</v>
      </c>
      <c r="BG112" s="548"/>
    </row>
    <row r="113" spans="1:59" s="510" customFormat="1" ht="18" customHeight="1">
      <c r="A113" s="516" t="s">
        <v>18</v>
      </c>
      <c r="B113" s="517" t="s">
        <v>438</v>
      </c>
      <c r="C113" s="518">
        <v>1</v>
      </c>
      <c r="D113" s="518">
        <f>+E113</f>
        <v>12120</v>
      </c>
      <c r="E113" s="518">
        <v>12120</v>
      </c>
      <c r="F113" s="118"/>
      <c r="G113" s="518"/>
      <c r="H113" s="518"/>
      <c r="I113" s="518">
        <f t="shared" ref="I113" si="289">+J113+M113</f>
        <v>36634</v>
      </c>
      <c r="J113" s="519">
        <f>SUM(K113:L113)</f>
        <v>36634</v>
      </c>
      <c r="K113" s="518">
        <f>27614</f>
        <v>27614</v>
      </c>
      <c r="L113" s="518">
        <v>9020</v>
      </c>
      <c r="M113" s="78">
        <f t="shared" ref="M113" si="290">SUM(N113:O113)</f>
        <v>0</v>
      </c>
      <c r="N113" s="518"/>
      <c r="O113" s="518"/>
      <c r="P113" s="518"/>
      <c r="Q113" s="518"/>
      <c r="R113" s="518"/>
      <c r="S113" s="519"/>
      <c r="T113" s="518"/>
      <c r="U113" s="518"/>
      <c r="V113" s="518"/>
      <c r="W113" s="518"/>
      <c r="X113" s="13">
        <f>+AB113+AM113</f>
        <v>4971</v>
      </c>
      <c r="Y113" s="13">
        <f>+AC113+AN113</f>
        <v>0</v>
      </c>
      <c r="Z113" s="13">
        <f>+AD113+AO113</f>
        <v>0</v>
      </c>
      <c r="AA113" s="13">
        <f>+AE113+AP113</f>
        <v>0</v>
      </c>
      <c r="AB113" s="12">
        <f>SUM(AC113:AE113)+AF113</f>
        <v>4971</v>
      </c>
      <c r="AC113" s="12"/>
      <c r="AD113" s="12"/>
      <c r="AE113" s="12"/>
      <c r="AF113" s="12">
        <v>4971</v>
      </c>
      <c r="AG113" s="783"/>
      <c r="AH113" s="783"/>
      <c r="AI113" s="783"/>
      <c r="AJ113" s="12">
        <f>SUM(AK113:AL113)</f>
        <v>4971</v>
      </c>
      <c r="AK113" s="12">
        <v>4971</v>
      </c>
      <c r="AL113" s="12"/>
      <c r="AM113" s="12"/>
      <c r="AN113" s="12"/>
      <c r="AO113" s="12"/>
      <c r="AP113" s="12"/>
      <c r="AQ113" s="12"/>
      <c r="AR113" s="783"/>
      <c r="AS113" s="783"/>
      <c r="AT113" s="783"/>
      <c r="AU113" s="783"/>
      <c r="AV113" s="783"/>
      <c r="AW113" s="783"/>
      <c r="AX113" s="783"/>
      <c r="AY113" s="520">
        <v>1</v>
      </c>
      <c r="AZ113" s="520">
        <f>+'DM chua PD'!G373</f>
        <v>0</v>
      </c>
      <c r="BA113" s="520">
        <f>+'DM chua PD'!H373</f>
        <v>0</v>
      </c>
      <c r="BB113" s="520">
        <f>+'DM chua PD'!J373</f>
        <v>0</v>
      </c>
      <c r="BC113" s="520">
        <f>+'DM chua PD'!K373</f>
        <v>0</v>
      </c>
      <c r="BD113" s="520">
        <f>+'DM chua PD'!N373</f>
        <v>0</v>
      </c>
      <c r="BE113" s="515"/>
      <c r="BF113" s="542" t="s">
        <v>894</v>
      </c>
      <c r="BG113" s="544" t="s">
        <v>1402</v>
      </c>
    </row>
    <row r="114" spans="1:59" ht="18" customHeight="1"/>
    <row r="115" spans="1:59" ht="18" customHeight="1">
      <c r="AN115" s="685" t="e">
        <f>+AN45+AN54+AN63+AN75+AN87+AN96</f>
        <v>#REF!</v>
      </c>
    </row>
    <row r="116" spans="1:59" ht="18" customHeight="1"/>
    <row r="117" spans="1:59" ht="18" customHeight="1"/>
    <row r="118" spans="1:59" ht="18" customHeight="1"/>
    <row r="119" spans="1:59" ht="18" customHeight="1"/>
    <row r="120" spans="1:59" ht="18" customHeight="1">
      <c r="AC120" s="530"/>
    </row>
    <row r="121" spans="1:59" ht="18" customHeight="1">
      <c r="J121" s="53"/>
    </row>
    <row r="122" spans="1:59" ht="18" customHeight="1"/>
    <row r="123" spans="1:59" ht="18" customHeight="1"/>
    <row r="124" spans="1:59" ht="18" customHeight="1"/>
    <row r="125" spans="1:59" ht="18" customHeight="1"/>
    <row r="126" spans="1:59" ht="18" customHeight="1"/>
    <row r="127" spans="1:59" ht="18" customHeight="1"/>
    <row r="128" spans="1:59" ht="18" customHeight="1"/>
  </sheetData>
  <autoFilter ref="A10:BH113"/>
  <mergeCells count="59">
    <mergeCell ref="AZ8:AZ9"/>
    <mergeCell ref="AC8:AF8"/>
    <mergeCell ref="AN8:AQ8"/>
    <mergeCell ref="N8:N9"/>
    <mergeCell ref="AY7:AY9"/>
    <mergeCell ref="AR8:AR9"/>
    <mergeCell ref="AS8:AU8"/>
    <mergeCell ref="AV8:AV9"/>
    <mergeCell ref="AW8:AX8"/>
    <mergeCell ref="P8:P9"/>
    <mergeCell ref="M7:P7"/>
    <mergeCell ref="Q8:Q9"/>
    <mergeCell ref="AB7:AF7"/>
    <mergeCell ref="X6:AX6"/>
    <mergeCell ref="X7:AA7"/>
    <mergeCell ref="X8:X9"/>
    <mergeCell ref="Y8:AA8"/>
    <mergeCell ref="AJ7:AL7"/>
    <mergeCell ref="AJ8:AJ9"/>
    <mergeCell ref="AK8:AL8"/>
    <mergeCell ref="AB8:AB9"/>
    <mergeCell ref="AG7:AI7"/>
    <mergeCell ref="AM7:AQ7"/>
    <mergeCell ref="AR7:AU7"/>
    <mergeCell ref="AV7:AX7"/>
    <mergeCell ref="AM8:AM9"/>
    <mergeCell ref="AG8:AG9"/>
    <mergeCell ref="BF6:BG9"/>
    <mergeCell ref="A1:B1"/>
    <mergeCell ref="B6:B9"/>
    <mergeCell ref="R7:R9"/>
    <mergeCell ref="S7:W7"/>
    <mergeCell ref="T8:W8"/>
    <mergeCell ref="S8:S9"/>
    <mergeCell ref="C6:H6"/>
    <mergeCell ref="I7:I9"/>
    <mergeCell ref="R6:W6"/>
    <mergeCell ref="K8:K9"/>
    <mergeCell ref="L8:L9"/>
    <mergeCell ref="J7:L7"/>
    <mergeCell ref="J8:J9"/>
    <mergeCell ref="BA8:BC8"/>
    <mergeCell ref="AZ7:BC7"/>
    <mergeCell ref="BC1:BE1"/>
    <mergeCell ref="BD7:BD9"/>
    <mergeCell ref="AY6:BD6"/>
    <mergeCell ref="A2:BE2"/>
    <mergeCell ref="A3:BE3"/>
    <mergeCell ref="AB4:BE4"/>
    <mergeCell ref="C7:C9"/>
    <mergeCell ref="D7:H7"/>
    <mergeCell ref="D8:D9"/>
    <mergeCell ref="E8:H8"/>
    <mergeCell ref="A6:A9"/>
    <mergeCell ref="BE6:BE9"/>
    <mergeCell ref="M8:M9"/>
    <mergeCell ref="O8:O9"/>
    <mergeCell ref="AH8:AI8"/>
    <mergeCell ref="I6:Q6"/>
  </mergeCells>
  <pageMargins left="0.5" right="0.3" top="0.5" bottom="0.5" header="0.3" footer="0.2"/>
  <pageSetup paperSize="9" scale="78" orientation="landscape" r:id="rId1"/>
  <headerFooter>
    <oddFooter>Page &amp;P</oddFooter>
  </headerFooter>
  <ignoredErrors>
    <ignoredError sqref="J28:J31 J44:J51 J53:J60 J62:J69 J33" formulaRange="1"/>
    <ignoredError sqref="BD108" formula="1"/>
    <ignoredError sqref="A28:A31 A41 BM10:XFD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X39"/>
  <sheetViews>
    <sheetView zoomScale="85" zoomScaleNormal="85" workbookViewId="0">
      <selection activeCell="G13" sqref="G13"/>
    </sheetView>
  </sheetViews>
  <sheetFormatPr defaultRowHeight="15"/>
  <cols>
    <col min="1" max="1" width="7.5703125" style="731" customWidth="1"/>
    <col min="2" max="2" width="35.42578125" style="814" customWidth="1"/>
    <col min="3" max="3" width="14" style="731" customWidth="1"/>
    <col min="4" max="4" width="9.140625" style="731"/>
    <col min="5" max="5" width="12.42578125" style="731" customWidth="1"/>
    <col min="6" max="6" width="12.28515625" style="731" customWidth="1"/>
    <col min="7" max="7" width="11.28515625" style="731" customWidth="1"/>
    <col min="8" max="8" width="10.85546875" style="731" customWidth="1"/>
    <col min="9" max="11" width="9.5703125" style="731" customWidth="1"/>
    <col min="12" max="13" width="10.7109375" style="731" customWidth="1"/>
    <col min="14" max="14" width="9.28515625" style="731" customWidth="1"/>
    <col min="15" max="15" width="9.5703125" style="731" customWidth="1"/>
    <col min="16" max="16" width="11.140625" style="731" customWidth="1"/>
    <col min="17" max="17" width="11" style="731" customWidth="1"/>
    <col min="18" max="19" width="9.5703125" style="731" customWidth="1"/>
    <col min="20" max="20" width="9.28515625" style="731" customWidth="1"/>
    <col min="21" max="21" width="9.5703125" style="731" customWidth="1"/>
    <col min="22" max="25" width="9.28515625" style="731" customWidth="1"/>
    <col min="26" max="26" width="9.5703125" style="731" customWidth="1"/>
    <col min="27" max="27" width="9.7109375" style="731" customWidth="1"/>
    <col min="28" max="29" width="8.7109375" style="731" customWidth="1"/>
    <col min="30" max="30" width="9.5703125" style="731" customWidth="1"/>
    <col min="31" max="31" width="10.140625" style="731" customWidth="1"/>
    <col min="32" max="48" width="8.7109375" style="731" customWidth="1"/>
    <col min="49" max="49" width="11.42578125" style="731" customWidth="1"/>
    <col min="50" max="50" width="22" style="731" customWidth="1"/>
    <col min="51" max="16384" width="9.140625" style="731"/>
  </cols>
  <sheetData>
    <row r="1" spans="1:50" ht="18" customHeight="1">
      <c r="A1" s="1065"/>
      <c r="B1" s="1065"/>
      <c r="AU1" s="1062" t="s">
        <v>1821</v>
      </c>
      <c r="AV1" s="1062"/>
      <c r="AW1" s="1062"/>
      <c r="AX1" s="1062"/>
    </row>
    <row r="2" spans="1:50" ht="18" customHeight="1">
      <c r="A2" s="1069" t="s">
        <v>1502</v>
      </c>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1069"/>
      <c r="AT2" s="1069"/>
      <c r="AU2" s="1069"/>
      <c r="AV2" s="1069"/>
      <c r="AW2" s="1069"/>
      <c r="AX2" s="1069"/>
    </row>
    <row r="3" spans="1:50" ht="18" customHeight="1">
      <c r="A3" s="1067" t="str">
        <f>'Chi tieu NQ10'!A3:V3</f>
        <v>(Kèm theo Kế hoạch số              /KH-UBND ngày       tháng 7 năm 2024 của Ủy ban nhân dân tỉnh Lai Châu)</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c r="AJ3" s="1068"/>
      <c r="AK3" s="1068"/>
      <c r="AL3" s="1068"/>
      <c r="AM3" s="1068"/>
      <c r="AN3" s="1068"/>
      <c r="AO3" s="1068"/>
      <c r="AP3" s="1068"/>
      <c r="AQ3" s="1068"/>
      <c r="AR3" s="1068"/>
      <c r="AS3" s="1068"/>
      <c r="AT3" s="1068"/>
      <c r="AU3" s="1068"/>
      <c r="AV3" s="1068"/>
      <c r="AW3" s="1068"/>
      <c r="AX3" s="1068"/>
    </row>
    <row r="4" spans="1:50" ht="21.75" customHeight="1">
      <c r="A4" s="1064" t="s">
        <v>1898</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row>
    <row r="5" spans="1:50" ht="18" customHeight="1">
      <c r="L5" s="1066" t="s">
        <v>24</v>
      </c>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row>
    <row r="6" spans="1:50" ht="24" customHeight="1">
      <c r="A6" s="1072" t="s">
        <v>0</v>
      </c>
      <c r="B6" s="1072" t="s">
        <v>1</v>
      </c>
      <c r="C6" s="1063" t="s">
        <v>27</v>
      </c>
      <c r="D6" s="1063" t="s">
        <v>2</v>
      </c>
      <c r="E6" s="1063" t="s">
        <v>3</v>
      </c>
      <c r="F6" s="1063" t="s">
        <v>4</v>
      </c>
      <c r="G6" s="1063"/>
      <c r="H6" s="1063"/>
      <c r="I6" s="1063"/>
      <c r="J6" s="1063"/>
      <c r="K6" s="1063"/>
      <c r="L6" s="1063" t="s">
        <v>1533</v>
      </c>
      <c r="M6" s="1063"/>
      <c r="N6" s="1063"/>
      <c r="O6" s="1063"/>
      <c r="P6" s="1063" t="s">
        <v>1501</v>
      </c>
      <c r="Q6" s="1063"/>
      <c r="R6" s="1063"/>
      <c r="S6" s="1063"/>
      <c r="T6" s="1063"/>
      <c r="U6" s="1063"/>
      <c r="V6" s="1063"/>
      <c r="W6" s="1063"/>
      <c r="X6" s="1063"/>
      <c r="Y6" s="1063"/>
      <c r="Z6" s="1063"/>
      <c r="AA6" s="1063"/>
      <c r="AB6" s="1063"/>
      <c r="AC6" s="1063"/>
      <c r="AD6" s="1063"/>
      <c r="AE6" s="1063"/>
      <c r="AF6" s="1063"/>
      <c r="AG6" s="1063"/>
      <c r="AH6" s="1063"/>
      <c r="AI6" s="1063"/>
      <c r="AJ6" s="1063"/>
      <c r="AK6" s="1063" t="s">
        <v>1509</v>
      </c>
      <c r="AL6" s="1063"/>
      <c r="AM6" s="1063"/>
      <c r="AN6" s="1063"/>
      <c r="AO6" s="1063"/>
      <c r="AP6" s="1063"/>
      <c r="AQ6" s="1063"/>
      <c r="AR6" s="1063"/>
      <c r="AS6" s="1063" t="s">
        <v>1510</v>
      </c>
      <c r="AT6" s="1063"/>
      <c r="AU6" s="1063"/>
      <c r="AV6" s="1063"/>
      <c r="AW6" s="1063" t="s">
        <v>1517</v>
      </c>
      <c r="AX6" s="1063" t="s">
        <v>7</v>
      </c>
    </row>
    <row r="7" spans="1:50" ht="24" customHeight="1">
      <c r="A7" s="1072"/>
      <c r="B7" s="1072"/>
      <c r="C7" s="1063"/>
      <c r="D7" s="1063"/>
      <c r="E7" s="1063"/>
      <c r="F7" s="1063" t="s">
        <v>8</v>
      </c>
      <c r="G7" s="1063" t="s">
        <v>9</v>
      </c>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3"/>
      <c r="AO7" s="1063"/>
      <c r="AP7" s="1063"/>
      <c r="AQ7" s="1063"/>
      <c r="AR7" s="1063"/>
      <c r="AS7" s="1063"/>
      <c r="AT7" s="1063"/>
      <c r="AU7" s="1063"/>
      <c r="AV7" s="1063"/>
      <c r="AW7" s="1063"/>
      <c r="AX7" s="1063"/>
    </row>
    <row r="8" spans="1:50" ht="48.75" customHeight="1">
      <c r="A8" s="1072"/>
      <c r="B8" s="1072"/>
      <c r="C8" s="1063"/>
      <c r="D8" s="1063"/>
      <c r="E8" s="1063"/>
      <c r="F8" s="1063"/>
      <c r="G8" s="1063" t="s">
        <v>10</v>
      </c>
      <c r="H8" s="1063" t="s">
        <v>11</v>
      </c>
      <c r="I8" s="1063"/>
      <c r="J8" s="1063"/>
      <c r="K8" s="1063"/>
      <c r="L8" s="1063" t="s">
        <v>10</v>
      </c>
      <c r="M8" s="1063" t="s">
        <v>615</v>
      </c>
      <c r="N8" s="1063"/>
      <c r="O8" s="1063"/>
      <c r="P8" s="1063" t="s">
        <v>1507</v>
      </c>
      <c r="Q8" s="1063"/>
      <c r="R8" s="1063"/>
      <c r="S8" s="1063"/>
      <c r="T8" s="1063" t="s">
        <v>1503</v>
      </c>
      <c r="U8" s="1063"/>
      <c r="V8" s="1063"/>
      <c r="W8" s="1063" t="s">
        <v>1534</v>
      </c>
      <c r="X8" s="1063"/>
      <c r="Y8" s="1063"/>
      <c r="Z8" s="1063" t="s">
        <v>1504</v>
      </c>
      <c r="AA8" s="1063"/>
      <c r="AB8" s="1063"/>
      <c r="AC8" s="1063"/>
      <c r="AD8" s="1063" t="s">
        <v>1535</v>
      </c>
      <c r="AE8" s="1063"/>
      <c r="AF8" s="1063"/>
      <c r="AG8" s="1063"/>
      <c r="AH8" s="1063" t="s">
        <v>1505</v>
      </c>
      <c r="AI8" s="1063"/>
      <c r="AJ8" s="1063"/>
      <c r="AK8" s="1063" t="s">
        <v>1506</v>
      </c>
      <c r="AL8" s="1063"/>
      <c r="AM8" s="1063"/>
      <c r="AN8" s="1063"/>
      <c r="AO8" s="1063" t="s">
        <v>1508</v>
      </c>
      <c r="AP8" s="1063"/>
      <c r="AQ8" s="1063"/>
      <c r="AR8" s="1063"/>
      <c r="AS8" s="1063"/>
      <c r="AT8" s="1063"/>
      <c r="AU8" s="1063"/>
      <c r="AV8" s="1063"/>
      <c r="AW8" s="1063"/>
      <c r="AX8" s="1063"/>
    </row>
    <row r="9" spans="1:50" ht="15" customHeight="1">
      <c r="A9" s="1072"/>
      <c r="B9" s="1072"/>
      <c r="C9" s="1063"/>
      <c r="D9" s="1063"/>
      <c r="E9" s="1063"/>
      <c r="F9" s="1063"/>
      <c r="G9" s="1063"/>
      <c r="H9" s="1063" t="s">
        <v>12</v>
      </c>
      <c r="I9" s="1063" t="s">
        <v>1408</v>
      </c>
      <c r="J9" s="1063" t="s">
        <v>1409</v>
      </c>
      <c r="K9" s="1063" t="s">
        <v>14</v>
      </c>
      <c r="L9" s="1063"/>
      <c r="M9" s="1063" t="s">
        <v>12</v>
      </c>
      <c r="N9" s="1063" t="s">
        <v>1408</v>
      </c>
      <c r="O9" s="1063" t="s">
        <v>1409</v>
      </c>
      <c r="P9" s="1063" t="s">
        <v>616</v>
      </c>
      <c r="Q9" s="1063" t="s">
        <v>12</v>
      </c>
      <c r="R9" s="1063" t="s">
        <v>1408</v>
      </c>
      <c r="S9" s="1063" t="s">
        <v>1409</v>
      </c>
      <c r="T9" s="1063" t="s">
        <v>616</v>
      </c>
      <c r="U9" s="1063" t="s">
        <v>12</v>
      </c>
      <c r="V9" s="1063" t="s">
        <v>1413</v>
      </c>
      <c r="W9" s="1063" t="s">
        <v>616</v>
      </c>
      <c r="X9" s="1063" t="s">
        <v>12</v>
      </c>
      <c r="Y9" s="1063" t="s">
        <v>1413</v>
      </c>
      <c r="Z9" s="1063" t="s">
        <v>616</v>
      </c>
      <c r="AA9" s="1063" t="s">
        <v>12</v>
      </c>
      <c r="AB9" s="1063" t="s">
        <v>1408</v>
      </c>
      <c r="AC9" s="1063" t="s">
        <v>1409</v>
      </c>
      <c r="AD9" s="1063" t="s">
        <v>616</v>
      </c>
      <c r="AE9" s="1063" t="s">
        <v>12</v>
      </c>
      <c r="AF9" s="1063" t="s">
        <v>1408</v>
      </c>
      <c r="AG9" s="1063" t="s">
        <v>1409</v>
      </c>
      <c r="AH9" s="1063" t="s">
        <v>616</v>
      </c>
      <c r="AI9" s="1063" t="s">
        <v>12</v>
      </c>
      <c r="AJ9" s="1063" t="s">
        <v>1408</v>
      </c>
      <c r="AK9" s="1063" t="s">
        <v>616</v>
      </c>
      <c r="AL9" s="1063" t="s">
        <v>12</v>
      </c>
      <c r="AM9" s="1063" t="s">
        <v>1408</v>
      </c>
      <c r="AN9" s="1063" t="s">
        <v>1409</v>
      </c>
      <c r="AO9" s="1063" t="s">
        <v>616</v>
      </c>
      <c r="AP9" s="1063" t="s">
        <v>12</v>
      </c>
      <c r="AQ9" s="1063" t="s">
        <v>1408</v>
      </c>
      <c r="AR9" s="1063" t="s">
        <v>1409</v>
      </c>
      <c r="AS9" s="1063" t="s">
        <v>616</v>
      </c>
      <c r="AT9" s="1063" t="s">
        <v>12</v>
      </c>
      <c r="AU9" s="1063" t="s">
        <v>1408</v>
      </c>
      <c r="AV9" s="1063" t="s">
        <v>1409</v>
      </c>
      <c r="AW9" s="1063"/>
      <c r="AX9" s="1063"/>
    </row>
    <row r="10" spans="1:50" ht="43.5" customHeight="1">
      <c r="A10" s="1072"/>
      <c r="B10" s="1072"/>
      <c r="C10" s="1063"/>
      <c r="D10" s="1063"/>
      <c r="E10" s="1063"/>
      <c r="F10" s="1063"/>
      <c r="G10" s="1070"/>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c r="AS10" s="1063"/>
      <c r="AT10" s="1063"/>
      <c r="AU10" s="1063"/>
      <c r="AV10" s="1063"/>
      <c r="AW10" s="1063"/>
      <c r="AX10" s="1063"/>
    </row>
    <row r="11" spans="1:50" s="816" customFormat="1" ht="21" customHeight="1">
      <c r="A11" s="815" t="s">
        <v>18</v>
      </c>
      <c r="B11" s="815" t="s">
        <v>19</v>
      </c>
      <c r="C11" s="815" t="s">
        <v>60</v>
      </c>
      <c r="D11" s="815" t="s">
        <v>61</v>
      </c>
      <c r="E11" s="815" t="s">
        <v>64</v>
      </c>
      <c r="F11" s="815" t="s">
        <v>88</v>
      </c>
      <c r="G11" s="815" t="s">
        <v>89</v>
      </c>
      <c r="H11" s="815" t="s">
        <v>90</v>
      </c>
      <c r="I11" s="815" t="s">
        <v>91</v>
      </c>
      <c r="J11" s="815" t="s">
        <v>92</v>
      </c>
      <c r="K11" s="815" t="s">
        <v>93</v>
      </c>
      <c r="L11" s="815" t="s">
        <v>94</v>
      </c>
      <c r="M11" s="815" t="s">
        <v>95</v>
      </c>
      <c r="N11" s="815" t="s">
        <v>96</v>
      </c>
      <c r="O11" s="815" t="s">
        <v>97</v>
      </c>
      <c r="P11" s="815" t="s">
        <v>98</v>
      </c>
      <c r="Q11" s="815" t="s">
        <v>99</v>
      </c>
      <c r="R11" s="815" t="s">
        <v>108</v>
      </c>
      <c r="S11" s="815" t="s">
        <v>109</v>
      </c>
      <c r="T11" s="815" t="s">
        <v>110</v>
      </c>
      <c r="U11" s="815" t="s">
        <v>111</v>
      </c>
      <c r="V11" s="815" t="s">
        <v>112</v>
      </c>
      <c r="W11" s="815" t="s">
        <v>113</v>
      </c>
      <c r="X11" s="815" t="s">
        <v>114</v>
      </c>
      <c r="Y11" s="815" t="s">
        <v>115</v>
      </c>
      <c r="Z11" s="815" t="s">
        <v>116</v>
      </c>
      <c r="AA11" s="815" t="s">
        <v>117</v>
      </c>
      <c r="AB11" s="815" t="s">
        <v>118</v>
      </c>
      <c r="AC11" s="815" t="s">
        <v>119</v>
      </c>
      <c r="AD11" s="815" t="s">
        <v>120</v>
      </c>
      <c r="AE11" s="815" t="s">
        <v>121</v>
      </c>
      <c r="AF11" s="815" t="s">
        <v>122</v>
      </c>
      <c r="AG11" s="815" t="s">
        <v>123</v>
      </c>
      <c r="AH11" s="815" t="s">
        <v>124</v>
      </c>
      <c r="AI11" s="815" t="s">
        <v>125</v>
      </c>
      <c r="AJ11" s="815" t="s">
        <v>126</v>
      </c>
      <c r="AK11" s="815" t="s">
        <v>1518</v>
      </c>
      <c r="AL11" s="815" t="s">
        <v>1519</v>
      </c>
      <c r="AM11" s="815" t="s">
        <v>1520</v>
      </c>
      <c r="AN11" s="815" t="s">
        <v>1521</v>
      </c>
      <c r="AO11" s="815" t="s">
        <v>1522</v>
      </c>
      <c r="AP11" s="815" t="s">
        <v>1523</v>
      </c>
      <c r="AQ11" s="815" t="s">
        <v>1524</v>
      </c>
      <c r="AR11" s="815" t="s">
        <v>1525</v>
      </c>
      <c r="AS11" s="815" t="s">
        <v>1526</v>
      </c>
      <c r="AT11" s="815" t="s">
        <v>1527</v>
      </c>
      <c r="AU11" s="815" t="s">
        <v>1528</v>
      </c>
      <c r="AV11" s="815" t="s">
        <v>1529</v>
      </c>
      <c r="AW11" s="815" t="s">
        <v>1530</v>
      </c>
      <c r="AX11" s="815" t="s">
        <v>1531</v>
      </c>
    </row>
    <row r="12" spans="1:50" ht="28.5" customHeight="1">
      <c r="A12" s="817"/>
      <c r="B12" s="818" t="s">
        <v>15</v>
      </c>
      <c r="C12" s="147"/>
      <c r="D12" s="147"/>
      <c r="E12" s="147"/>
      <c r="F12" s="147"/>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147"/>
    </row>
    <row r="13" spans="1:50" s="148" customFormat="1" ht="39" customHeight="1">
      <c r="A13" s="818" t="s">
        <v>16</v>
      </c>
      <c r="B13" s="819" t="s">
        <v>17</v>
      </c>
      <c r="C13" s="147"/>
      <c r="D13" s="147"/>
      <c r="E13" s="147"/>
      <c r="F13" s="147"/>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147"/>
    </row>
    <row r="14" spans="1:50" s="148" customFormat="1" ht="21" customHeight="1">
      <c r="A14" s="818" t="s">
        <v>37</v>
      </c>
      <c r="B14" s="819" t="s">
        <v>1511</v>
      </c>
      <c r="C14" s="147"/>
      <c r="D14" s="147"/>
      <c r="E14" s="147"/>
      <c r="F14" s="147"/>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147"/>
    </row>
    <row r="15" spans="1:50" s="822" customFormat="1" ht="21" customHeight="1">
      <c r="A15" s="820" t="s">
        <v>249</v>
      </c>
      <c r="B15" s="821" t="s">
        <v>721</v>
      </c>
      <c r="C15" s="149"/>
      <c r="D15" s="149"/>
      <c r="E15" s="149"/>
      <c r="F15" s="14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49"/>
    </row>
    <row r="16" spans="1:50" s="148" customFormat="1" ht="15.75">
      <c r="A16" s="828" t="s">
        <v>18</v>
      </c>
      <c r="B16" s="829" t="s">
        <v>1512</v>
      </c>
      <c r="C16" s="823"/>
      <c r="D16" s="823"/>
      <c r="E16" s="823"/>
      <c r="F16" s="823"/>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823"/>
    </row>
    <row r="17" spans="1:50" s="148" customFormat="1" ht="15.75">
      <c r="A17" s="828" t="s">
        <v>19</v>
      </c>
      <c r="B17" s="829" t="s">
        <v>1514</v>
      </c>
      <c r="C17" s="823"/>
      <c r="D17" s="823"/>
      <c r="E17" s="823"/>
      <c r="F17" s="82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823"/>
    </row>
    <row r="18" spans="1:50" s="150" customFormat="1" ht="21" customHeight="1">
      <c r="A18" s="820" t="s">
        <v>249</v>
      </c>
      <c r="B18" s="821" t="s">
        <v>722</v>
      </c>
      <c r="C18" s="149"/>
      <c r="D18" s="149"/>
      <c r="E18" s="149"/>
      <c r="F18" s="14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49"/>
    </row>
    <row r="19" spans="1:50" s="148" customFormat="1" ht="15.75">
      <c r="A19" s="828" t="s">
        <v>18</v>
      </c>
      <c r="B19" s="829" t="s">
        <v>1512</v>
      </c>
      <c r="C19" s="823"/>
      <c r="D19" s="823"/>
      <c r="E19" s="823"/>
      <c r="F19" s="823"/>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823"/>
    </row>
    <row r="20" spans="1:50" s="148" customFormat="1" ht="15.75">
      <c r="A20" s="828" t="s">
        <v>19</v>
      </c>
      <c r="B20" s="829" t="s">
        <v>1514</v>
      </c>
      <c r="C20" s="823"/>
      <c r="D20" s="823"/>
      <c r="E20" s="823"/>
      <c r="F20" s="823"/>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823"/>
    </row>
    <row r="21" spans="1:50" s="148" customFormat="1" ht="15.75">
      <c r="A21" s="820" t="s">
        <v>249</v>
      </c>
      <c r="B21" s="821" t="s">
        <v>1513</v>
      </c>
      <c r="C21" s="823"/>
      <c r="D21" s="823"/>
      <c r="E21" s="823"/>
      <c r="F21" s="82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823"/>
    </row>
    <row r="22" spans="1:50" s="148" customFormat="1" ht="15.75">
      <c r="A22" s="828" t="s">
        <v>18</v>
      </c>
      <c r="B22" s="829" t="s">
        <v>1512</v>
      </c>
      <c r="C22" s="823"/>
      <c r="D22" s="823"/>
      <c r="E22" s="823"/>
      <c r="F22" s="82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823"/>
    </row>
    <row r="23" spans="1:50" s="148" customFormat="1" ht="15.75">
      <c r="A23" s="828" t="s">
        <v>19</v>
      </c>
      <c r="B23" s="829" t="s">
        <v>1514</v>
      </c>
      <c r="C23" s="823"/>
      <c r="D23" s="823"/>
      <c r="E23" s="823"/>
      <c r="F23" s="823"/>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823"/>
    </row>
    <row r="24" spans="1:50" s="148" customFormat="1" ht="31.5">
      <c r="A24" s="820" t="s">
        <v>249</v>
      </c>
      <c r="B24" s="821" t="s">
        <v>1515</v>
      </c>
      <c r="C24" s="823"/>
      <c r="D24" s="823"/>
      <c r="E24" s="823"/>
      <c r="F24" s="823"/>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823"/>
    </row>
    <row r="25" spans="1:50" s="148" customFormat="1" ht="15.75">
      <c r="A25" s="828" t="s">
        <v>18</v>
      </c>
      <c r="B25" s="829" t="s">
        <v>1512</v>
      </c>
      <c r="C25" s="823"/>
      <c r="D25" s="823"/>
      <c r="E25" s="823"/>
      <c r="F25" s="823"/>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823"/>
    </row>
    <row r="26" spans="1:50" s="148" customFormat="1" ht="15.75">
      <c r="A26" s="828" t="s">
        <v>19</v>
      </c>
      <c r="B26" s="829" t="s">
        <v>1514</v>
      </c>
      <c r="C26" s="823"/>
      <c r="D26" s="823"/>
      <c r="E26" s="823"/>
      <c r="F26" s="82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823"/>
    </row>
    <row r="27" spans="1:50" ht="36.75" customHeight="1">
      <c r="A27" s="824" t="s">
        <v>20</v>
      </c>
      <c r="B27" s="825" t="s">
        <v>22</v>
      </c>
      <c r="C27" s="826"/>
      <c r="D27" s="827"/>
      <c r="E27" s="3"/>
      <c r="F27" s="826"/>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147"/>
    </row>
    <row r="28" spans="1:50" ht="15.75">
      <c r="A28" s="818"/>
      <c r="B28" s="825" t="s">
        <v>1516</v>
      </c>
      <c r="C28" s="826"/>
      <c r="D28" s="827"/>
      <c r="E28" s="3"/>
      <c r="F28" s="826"/>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147"/>
    </row>
    <row r="29" spans="1:50" ht="15.75">
      <c r="A29" s="818"/>
      <c r="B29" s="825" t="s">
        <v>1516</v>
      </c>
      <c r="C29" s="826"/>
      <c r="D29" s="827"/>
      <c r="E29" s="3"/>
      <c r="F29" s="826"/>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147"/>
    </row>
    <row r="30" spans="1:50" s="148" customFormat="1" ht="93.75" customHeight="1">
      <c r="A30" s="824" t="s">
        <v>23</v>
      </c>
      <c r="B30" s="825" t="s">
        <v>21</v>
      </c>
      <c r="C30" s="147"/>
      <c r="D30" s="147"/>
      <c r="E30" s="147"/>
      <c r="F30" s="14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147"/>
    </row>
    <row r="31" spans="1:50" s="148" customFormat="1" ht="21" customHeight="1">
      <c r="A31" s="824"/>
      <c r="B31" s="825" t="s">
        <v>1516</v>
      </c>
      <c r="C31" s="147"/>
      <c r="D31" s="147"/>
      <c r="E31" s="147"/>
      <c r="F31" s="14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147"/>
    </row>
    <row r="32" spans="1:50" s="148" customFormat="1" ht="21" customHeight="1">
      <c r="A32" s="824"/>
      <c r="B32" s="825" t="s">
        <v>1516</v>
      </c>
      <c r="C32" s="147"/>
      <c r="D32" s="147"/>
      <c r="E32" s="147"/>
      <c r="F32" s="14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147"/>
    </row>
    <row r="33" spans="1:50" s="822" customFormat="1" ht="15.75">
      <c r="A33" s="830"/>
      <c r="B33" s="831"/>
      <c r="C33" s="149"/>
      <c r="D33" s="149"/>
      <c r="E33" s="149"/>
      <c r="F33" s="149"/>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49"/>
    </row>
    <row r="35" spans="1:50" ht="34.5" customHeight="1">
      <c r="A35" s="1071"/>
      <c r="B35" s="1071"/>
      <c r="C35" s="1071"/>
      <c r="D35" s="1071"/>
      <c r="E35" s="1071"/>
      <c r="F35" s="1071"/>
      <c r="G35" s="1071"/>
      <c r="H35" s="1071"/>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1071"/>
      <c r="AR35" s="1071"/>
      <c r="AS35" s="1071"/>
      <c r="AT35" s="1071"/>
      <c r="AU35" s="1071"/>
      <c r="AV35" s="1071"/>
      <c r="AW35" s="1071"/>
      <c r="AX35" s="1071"/>
    </row>
    <row r="39" spans="1:50">
      <c r="AA39" s="805" t="e">
        <f>+#REF!+#REF!+#REF!+#REF!+#REF!</f>
        <v>#REF!</v>
      </c>
    </row>
  </sheetData>
  <mergeCells count="73">
    <mergeCell ref="A35:AX35"/>
    <mergeCell ref="A6:A10"/>
    <mergeCell ref="B6:B10"/>
    <mergeCell ref="C6:C10"/>
    <mergeCell ref="D6:D10"/>
    <mergeCell ref="E6:E10"/>
    <mergeCell ref="F6:K6"/>
    <mergeCell ref="H9:H10"/>
    <mergeCell ref="I9:I10"/>
    <mergeCell ref="K9:K10"/>
    <mergeCell ref="AX6:AX10"/>
    <mergeCell ref="F7:F10"/>
    <mergeCell ref="P8:S8"/>
    <mergeCell ref="P6:AJ7"/>
    <mergeCell ref="AI9:AI10"/>
    <mergeCell ref="AJ9:AJ10"/>
    <mergeCell ref="A1:B1"/>
    <mergeCell ref="L5:AX5"/>
    <mergeCell ref="A3:AX3"/>
    <mergeCell ref="A2:AX2"/>
    <mergeCell ref="AK6:AR7"/>
    <mergeCell ref="AS6:AV8"/>
    <mergeCell ref="G8:G10"/>
    <mergeCell ref="J9:J10"/>
    <mergeCell ref="L6:O7"/>
    <mergeCell ref="M8:O8"/>
    <mergeCell ref="H8:K8"/>
    <mergeCell ref="L8:L10"/>
    <mergeCell ref="G7:K7"/>
    <mergeCell ref="P9:P10"/>
    <mergeCell ref="AH8:AJ8"/>
    <mergeCell ref="AH9:AH10"/>
    <mergeCell ref="T8:V8"/>
    <mergeCell ref="T9:T10"/>
    <mergeCell ref="U9:U10"/>
    <mergeCell ref="V9:V10"/>
    <mergeCell ref="W8:Y8"/>
    <mergeCell ref="W9:W10"/>
    <mergeCell ref="X9:X10"/>
    <mergeCell ref="AD8:AG8"/>
    <mergeCell ref="AD9:AD10"/>
    <mergeCell ref="Z8:AC8"/>
    <mergeCell ref="Z9:Z10"/>
    <mergeCell ref="AA9:AA10"/>
    <mergeCell ref="AK9:AK10"/>
    <mergeCell ref="AL9:AL10"/>
    <mergeCell ref="AM9:AM10"/>
    <mergeCell ref="AN9:AN10"/>
    <mergeCell ref="M9:M10"/>
    <mergeCell ref="N9:N10"/>
    <mergeCell ref="O9:O10"/>
    <mergeCell ref="Q9:Q10"/>
    <mergeCell ref="R9:R10"/>
    <mergeCell ref="S9:S10"/>
    <mergeCell ref="AB9:AB10"/>
    <mergeCell ref="AC9:AC10"/>
    <mergeCell ref="Y9:Y10"/>
    <mergeCell ref="AU1:AX1"/>
    <mergeCell ref="AS9:AS10"/>
    <mergeCell ref="AT9:AT10"/>
    <mergeCell ref="AU9:AU10"/>
    <mergeCell ref="AV9:AV10"/>
    <mergeCell ref="AW6:AW10"/>
    <mergeCell ref="A4:AX4"/>
    <mergeCell ref="AO8:AR8"/>
    <mergeCell ref="AO9:AO10"/>
    <mergeCell ref="AP9:AP10"/>
    <mergeCell ref="AQ9:AQ10"/>
    <mergeCell ref="AR9:AR10"/>
    <mergeCell ref="AE9:AE10"/>
    <mergeCell ref="AF9:AF10"/>
    <mergeCell ref="AG9:AG10"/>
    <mergeCell ref="AK8:AN8"/>
  </mergeCells>
  <phoneticPr fontId="9" type="noConversion"/>
  <printOptions horizontalCentered="1"/>
  <pageMargins left="0.5" right="0.3" top="0.5" bottom="0.5" header="0.3" footer="0.3"/>
  <pageSetup paperSize="9" scale="25" orientation="landscape" r:id="rId1"/>
  <ignoredErrors>
    <ignoredError sqref="A30 A16 A11:AX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U35"/>
  <sheetViews>
    <sheetView tabSelected="1" zoomScaleNormal="100" zoomScaleSheetLayoutView="100" workbookViewId="0">
      <selection activeCell="K10" sqref="K10"/>
    </sheetView>
  </sheetViews>
  <sheetFormatPr defaultRowHeight="12.75"/>
  <cols>
    <col min="1" max="1" width="4.42578125" style="510" customWidth="1"/>
    <col min="2" max="2" width="28.140625" style="510" customWidth="1"/>
    <col min="3" max="3" width="8.42578125" style="510" customWidth="1"/>
    <col min="4" max="4" width="7.7109375" style="510" customWidth="1"/>
    <col min="5" max="5" width="7.5703125" style="510" customWidth="1"/>
    <col min="6" max="6" width="6.42578125" style="510" customWidth="1"/>
    <col min="7" max="7" width="6.85546875" style="510" customWidth="1"/>
    <col min="8" max="8" width="6.5703125" style="510" customWidth="1"/>
    <col min="9" max="9" width="9" style="510" customWidth="1"/>
    <col min="10" max="10" width="10.7109375" style="510" customWidth="1"/>
    <col min="11" max="18" width="6.85546875" style="510" customWidth="1"/>
    <col min="19" max="19" width="6.5703125" style="510" customWidth="1"/>
    <col min="20" max="20" width="8.5703125" style="510" customWidth="1"/>
    <col min="21" max="21" width="9.85546875" style="510" customWidth="1"/>
    <col min="22" max="22" width="6.42578125" style="510" customWidth="1"/>
    <col min="23" max="23" width="7.28515625" style="510" customWidth="1"/>
    <col min="24" max="24" width="7.140625" style="510" customWidth="1"/>
    <col min="25" max="28" width="6" style="510" customWidth="1"/>
    <col min="29" max="29" width="7" style="510" customWidth="1"/>
    <col min="30" max="30" width="6.5703125" style="510" customWidth="1"/>
    <col min="31" max="31" width="9" style="510" customWidth="1"/>
    <col min="32" max="32" width="9.140625" style="510" customWidth="1"/>
    <col min="33" max="33" width="6.140625" style="510" customWidth="1"/>
    <col min="34" max="35" width="7.85546875" style="510" customWidth="1"/>
    <col min="36" max="36" width="6.5703125" style="510" customWidth="1"/>
    <col min="37" max="38" width="7.140625" style="510" customWidth="1"/>
    <col min="39" max="40" width="6.28515625" style="510" customWidth="1"/>
    <col min="41" max="41" width="6.85546875" style="510" customWidth="1"/>
    <col min="42" max="42" width="8.140625" style="510" customWidth="1"/>
    <col min="43" max="43" width="10.140625" style="510" customWidth="1"/>
    <col min="44" max="44" width="6.7109375" style="510" customWidth="1"/>
    <col min="45" max="45" width="6.5703125" style="510" customWidth="1"/>
    <col min="46" max="46" width="6.7109375" style="510" customWidth="1"/>
    <col min="47" max="57" width="6.85546875" style="510" customWidth="1"/>
    <col min="58" max="58" width="8.28515625" style="510" customWidth="1"/>
    <col min="59" max="59" width="9.7109375" style="510" customWidth="1"/>
    <col min="60" max="60" width="6.85546875" style="510" customWidth="1"/>
    <col min="61" max="61" width="6.28515625" style="510" customWidth="1"/>
    <col min="62" max="62" width="7.85546875" style="510" customWidth="1"/>
    <col min="63" max="63" width="7.140625" style="510" customWidth="1"/>
    <col min="64" max="64" width="7.42578125" style="510" customWidth="1"/>
    <col min="65" max="69" width="9.140625" style="510" customWidth="1"/>
    <col min="70" max="70" width="9.42578125" style="510" bestFit="1" customWidth="1"/>
    <col min="71" max="16384" width="9.140625" style="510"/>
  </cols>
  <sheetData>
    <row r="1" spans="1:70" ht="18" customHeight="1">
      <c r="A1" s="882"/>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882"/>
      <c r="AX1" s="882"/>
      <c r="AY1" s="882"/>
      <c r="AZ1" s="882"/>
      <c r="BA1" s="882"/>
      <c r="BB1" s="882"/>
      <c r="BC1" s="882"/>
      <c r="BD1" s="882"/>
      <c r="BE1" s="882"/>
      <c r="BF1" s="882"/>
      <c r="BG1" s="1073" t="s">
        <v>1822</v>
      </c>
      <c r="BH1" s="1073"/>
      <c r="BI1" s="1073"/>
      <c r="BJ1" s="1073"/>
      <c r="BK1" s="1073"/>
    </row>
    <row r="2" spans="1:70" ht="18" customHeight="1">
      <c r="A2" s="1078" t="s">
        <v>1791</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1078"/>
      <c r="BK2" s="1078"/>
    </row>
    <row r="3" spans="1:70" ht="18" customHeight="1">
      <c r="A3" s="1043" t="str">
        <f>'Chi tieu NQ10'!A3:V3</f>
        <v>(Kèm theo Kế hoạch số              /KH-UBND ngày       tháng 7 năm 2024 của Ủy ban nhân dân tỉnh Lai Châu)</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c r="AK3" s="1043"/>
      <c r="AL3" s="1043"/>
      <c r="AM3" s="1043"/>
      <c r="AN3" s="1043"/>
      <c r="AO3" s="1043"/>
      <c r="AP3" s="1043"/>
      <c r="AQ3" s="1043"/>
      <c r="AR3" s="1043"/>
      <c r="AS3" s="1043"/>
      <c r="AT3" s="1043"/>
      <c r="AU3" s="1043"/>
      <c r="AV3" s="1043"/>
      <c r="AW3" s="1043"/>
      <c r="AX3" s="1043"/>
      <c r="AY3" s="1043"/>
      <c r="AZ3" s="1043"/>
      <c r="BA3" s="1043"/>
      <c r="BB3" s="1043"/>
      <c r="BC3" s="1043"/>
      <c r="BD3" s="1043"/>
      <c r="BE3" s="1043"/>
      <c r="BF3" s="1043"/>
      <c r="BG3" s="1043"/>
      <c r="BH3" s="1043"/>
      <c r="BI3" s="1043"/>
      <c r="BJ3" s="1043"/>
      <c r="BK3" s="1043"/>
    </row>
    <row r="4" spans="1:70" ht="18" customHeight="1">
      <c r="A4" s="806"/>
      <c r="BG4" s="1074" t="s">
        <v>24</v>
      </c>
      <c r="BH4" s="1074"/>
      <c r="BI4" s="1074"/>
      <c r="BJ4" s="1074"/>
      <c r="BK4" s="1074"/>
    </row>
    <row r="5" spans="1:70" ht="27.75" customHeight="1">
      <c r="A5" s="1079" t="s">
        <v>428</v>
      </c>
      <c r="B5" s="1061" t="s">
        <v>1555</v>
      </c>
      <c r="C5" s="1061" t="s">
        <v>1551</v>
      </c>
      <c r="D5" s="1061"/>
      <c r="E5" s="1061"/>
      <c r="F5" s="1061"/>
      <c r="G5" s="1061" t="s">
        <v>1552</v>
      </c>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t="s">
        <v>1549</v>
      </c>
      <c r="AP5" s="1061"/>
      <c r="AQ5" s="1061"/>
      <c r="AR5" s="1061"/>
      <c r="AS5" s="1061"/>
      <c r="AT5" s="1061"/>
      <c r="AU5" s="1061"/>
      <c r="AV5" s="1061"/>
      <c r="AW5" s="1061"/>
      <c r="AX5" s="1061"/>
      <c r="AY5" s="1061"/>
      <c r="AZ5" s="1061" t="s">
        <v>1553</v>
      </c>
      <c r="BA5" s="1061"/>
      <c r="BB5" s="1061"/>
      <c r="BC5" s="1061"/>
      <c r="BD5" s="1061"/>
      <c r="BE5" s="1061" t="s">
        <v>1550</v>
      </c>
      <c r="BF5" s="1061"/>
      <c r="BG5" s="1061"/>
      <c r="BH5" s="1061"/>
      <c r="BI5" s="1061"/>
      <c r="BJ5" s="1061"/>
      <c r="BK5" s="1061" t="s">
        <v>7</v>
      </c>
    </row>
    <row r="6" spans="1:70" ht="41.25" customHeight="1">
      <c r="A6" s="1079"/>
      <c r="B6" s="1061"/>
      <c r="C6" s="1061"/>
      <c r="D6" s="1061"/>
      <c r="E6" s="1061"/>
      <c r="F6" s="1061"/>
      <c r="G6" s="1061" t="s">
        <v>1547</v>
      </c>
      <c r="H6" s="1061"/>
      <c r="I6" s="1061"/>
      <c r="J6" s="1061"/>
      <c r="K6" s="1061"/>
      <c r="L6" s="1061"/>
      <c r="M6" s="1061"/>
      <c r="N6" s="1061" t="s">
        <v>1532</v>
      </c>
      <c r="O6" s="1061"/>
      <c r="P6" s="1061"/>
      <c r="Q6" s="1061"/>
      <c r="R6" s="1061"/>
      <c r="S6" s="1061" t="s">
        <v>1534</v>
      </c>
      <c r="T6" s="1061"/>
      <c r="U6" s="1061"/>
      <c r="V6" s="1061"/>
      <c r="W6" s="1061"/>
      <c r="X6" s="1061"/>
      <c r="Y6" s="1061" t="s">
        <v>1504</v>
      </c>
      <c r="Z6" s="1061"/>
      <c r="AA6" s="1061"/>
      <c r="AB6" s="1061"/>
      <c r="AC6" s="1061"/>
      <c r="AD6" s="1061" t="s">
        <v>1535</v>
      </c>
      <c r="AE6" s="1061"/>
      <c r="AF6" s="1061"/>
      <c r="AG6" s="1061"/>
      <c r="AH6" s="1061"/>
      <c r="AI6" s="1061"/>
      <c r="AJ6" s="1061" t="s">
        <v>1505</v>
      </c>
      <c r="AK6" s="1061"/>
      <c r="AL6" s="1061"/>
      <c r="AM6" s="1061"/>
      <c r="AN6" s="1061"/>
      <c r="AO6" s="1061" t="s">
        <v>1536</v>
      </c>
      <c r="AP6" s="1061"/>
      <c r="AQ6" s="1061"/>
      <c r="AR6" s="1061"/>
      <c r="AS6" s="1061"/>
      <c r="AT6" s="1061"/>
      <c r="AU6" s="1061" t="s">
        <v>1537</v>
      </c>
      <c r="AV6" s="1061"/>
      <c r="AW6" s="1061"/>
      <c r="AX6" s="1061"/>
      <c r="AY6" s="1061"/>
      <c r="AZ6" s="1061"/>
      <c r="BA6" s="1061"/>
      <c r="BB6" s="1061"/>
      <c r="BC6" s="1061"/>
      <c r="BD6" s="1061"/>
      <c r="BE6" s="1061"/>
      <c r="BF6" s="1061"/>
      <c r="BG6" s="1061"/>
      <c r="BH6" s="1061"/>
      <c r="BI6" s="1061"/>
      <c r="BJ6" s="1061"/>
      <c r="BK6" s="1061"/>
      <c r="BL6" s="1077"/>
    </row>
    <row r="7" spans="1:70" ht="21" customHeight="1">
      <c r="A7" s="1079"/>
      <c r="B7" s="1061"/>
      <c r="C7" s="1061" t="s">
        <v>1404</v>
      </c>
      <c r="D7" s="1061" t="s">
        <v>11</v>
      </c>
      <c r="E7" s="1061"/>
      <c r="F7" s="1061"/>
      <c r="G7" s="1061" t="s">
        <v>616</v>
      </c>
      <c r="H7" s="1058" t="s">
        <v>11</v>
      </c>
      <c r="I7" s="1059"/>
      <c r="J7" s="1059"/>
      <c r="K7" s="1059"/>
      <c r="L7" s="1059"/>
      <c r="M7" s="1060"/>
      <c r="N7" s="1061" t="s">
        <v>616</v>
      </c>
      <c r="O7" s="1061" t="s">
        <v>11</v>
      </c>
      <c r="P7" s="1061"/>
      <c r="Q7" s="1061"/>
      <c r="R7" s="1061"/>
      <c r="S7" s="1061" t="s">
        <v>616</v>
      </c>
      <c r="T7" s="1061" t="s">
        <v>11</v>
      </c>
      <c r="U7" s="1061"/>
      <c r="V7" s="1061"/>
      <c r="W7" s="1061"/>
      <c r="X7" s="1061"/>
      <c r="Y7" s="1061" t="s">
        <v>616</v>
      </c>
      <c r="Z7" s="1061" t="s">
        <v>11</v>
      </c>
      <c r="AA7" s="1061"/>
      <c r="AB7" s="1061"/>
      <c r="AC7" s="1061"/>
      <c r="AD7" s="1061" t="s">
        <v>616</v>
      </c>
      <c r="AE7" s="1061" t="s">
        <v>11</v>
      </c>
      <c r="AF7" s="1061"/>
      <c r="AG7" s="1061"/>
      <c r="AH7" s="1061"/>
      <c r="AI7" s="1061"/>
      <c r="AJ7" s="1061" t="s">
        <v>616</v>
      </c>
      <c r="AK7" s="1061" t="s">
        <v>11</v>
      </c>
      <c r="AL7" s="1061"/>
      <c r="AM7" s="1061"/>
      <c r="AN7" s="1061"/>
      <c r="AO7" s="1061" t="s">
        <v>616</v>
      </c>
      <c r="AP7" s="1061" t="s">
        <v>11</v>
      </c>
      <c r="AQ7" s="1061"/>
      <c r="AR7" s="1061"/>
      <c r="AS7" s="1061"/>
      <c r="AT7" s="1061"/>
      <c r="AU7" s="1061" t="s">
        <v>616</v>
      </c>
      <c r="AV7" s="1061" t="s">
        <v>11</v>
      </c>
      <c r="AW7" s="1061"/>
      <c r="AX7" s="1061"/>
      <c r="AY7" s="1061"/>
      <c r="AZ7" s="1061" t="s">
        <v>616</v>
      </c>
      <c r="BA7" s="1061" t="s">
        <v>11</v>
      </c>
      <c r="BB7" s="1061"/>
      <c r="BC7" s="1061"/>
      <c r="BD7" s="1061"/>
      <c r="BE7" s="1061" t="s">
        <v>616</v>
      </c>
      <c r="BF7" s="1061" t="s">
        <v>11</v>
      </c>
      <c r="BG7" s="1061"/>
      <c r="BH7" s="1061"/>
      <c r="BI7" s="1061"/>
      <c r="BJ7" s="1061"/>
      <c r="BK7" s="1061"/>
      <c r="BL7" s="1077"/>
    </row>
    <row r="8" spans="1:70" ht="21" customHeight="1">
      <c r="A8" s="1079"/>
      <c r="B8" s="1061"/>
      <c r="C8" s="1061"/>
      <c r="D8" s="1061" t="s">
        <v>12</v>
      </c>
      <c r="E8" s="1075" t="s">
        <v>1408</v>
      </c>
      <c r="F8" s="1075" t="s">
        <v>1409</v>
      </c>
      <c r="G8" s="1061"/>
      <c r="H8" s="1061" t="s">
        <v>616</v>
      </c>
      <c r="I8" s="1061" t="s">
        <v>11</v>
      </c>
      <c r="J8" s="1061"/>
      <c r="K8" s="1061" t="s">
        <v>616</v>
      </c>
      <c r="L8" s="1061" t="s">
        <v>11</v>
      </c>
      <c r="M8" s="1061"/>
      <c r="N8" s="1061"/>
      <c r="O8" s="1061" t="s">
        <v>12</v>
      </c>
      <c r="P8" s="1061" t="s">
        <v>616</v>
      </c>
      <c r="Q8" s="1061" t="s">
        <v>11</v>
      </c>
      <c r="R8" s="1061"/>
      <c r="S8" s="1061"/>
      <c r="T8" s="1061" t="s">
        <v>11</v>
      </c>
      <c r="U8" s="1061"/>
      <c r="V8" s="1061" t="s">
        <v>616</v>
      </c>
      <c r="W8" s="1061" t="s">
        <v>11</v>
      </c>
      <c r="X8" s="1061"/>
      <c r="Y8" s="1061"/>
      <c r="Z8" s="1061" t="s">
        <v>12</v>
      </c>
      <c r="AA8" s="1061" t="s">
        <v>616</v>
      </c>
      <c r="AB8" s="1061" t="s">
        <v>11</v>
      </c>
      <c r="AC8" s="1061"/>
      <c r="AD8" s="1061"/>
      <c r="AE8" s="1061" t="s">
        <v>11</v>
      </c>
      <c r="AF8" s="1061"/>
      <c r="AG8" s="1061" t="s">
        <v>616</v>
      </c>
      <c r="AH8" s="1061" t="s">
        <v>11</v>
      </c>
      <c r="AI8" s="1061"/>
      <c r="AJ8" s="1061"/>
      <c r="AK8" s="1061" t="s">
        <v>12</v>
      </c>
      <c r="AL8" s="1061" t="s">
        <v>616</v>
      </c>
      <c r="AM8" s="1061" t="s">
        <v>11</v>
      </c>
      <c r="AN8" s="1061"/>
      <c r="AO8" s="1061"/>
      <c r="AP8" s="1061" t="s">
        <v>11</v>
      </c>
      <c r="AQ8" s="1061"/>
      <c r="AR8" s="1061" t="s">
        <v>616</v>
      </c>
      <c r="AS8" s="1061" t="s">
        <v>11</v>
      </c>
      <c r="AT8" s="1061"/>
      <c r="AU8" s="1061"/>
      <c r="AV8" s="1061" t="s">
        <v>12</v>
      </c>
      <c r="AW8" s="1061" t="s">
        <v>616</v>
      </c>
      <c r="AX8" s="1061" t="s">
        <v>11</v>
      </c>
      <c r="AY8" s="1061"/>
      <c r="AZ8" s="1061"/>
      <c r="BA8" s="1061" t="s">
        <v>12</v>
      </c>
      <c r="BB8" s="1061" t="s">
        <v>616</v>
      </c>
      <c r="BC8" s="1061" t="s">
        <v>11</v>
      </c>
      <c r="BD8" s="1061"/>
      <c r="BE8" s="1061"/>
      <c r="BF8" s="1061" t="s">
        <v>11</v>
      </c>
      <c r="BG8" s="1061"/>
      <c r="BH8" s="1061" t="s">
        <v>616</v>
      </c>
      <c r="BI8" s="1061" t="s">
        <v>11</v>
      </c>
      <c r="BJ8" s="1061"/>
      <c r="BK8" s="1061"/>
      <c r="BL8" s="1077"/>
    </row>
    <row r="9" spans="1:70" ht="42" customHeight="1">
      <c r="A9" s="1079"/>
      <c r="B9" s="1061"/>
      <c r="C9" s="1061"/>
      <c r="D9" s="1061"/>
      <c r="E9" s="1076"/>
      <c r="F9" s="1076"/>
      <c r="G9" s="1061"/>
      <c r="H9" s="1061"/>
      <c r="I9" s="931" t="s">
        <v>1548</v>
      </c>
      <c r="J9" s="931" t="s">
        <v>1422</v>
      </c>
      <c r="K9" s="1061"/>
      <c r="L9" s="931" t="s">
        <v>1413</v>
      </c>
      <c r="M9" s="931" t="s">
        <v>1414</v>
      </c>
      <c r="N9" s="1061"/>
      <c r="O9" s="1061"/>
      <c r="P9" s="1061"/>
      <c r="Q9" s="931" t="s">
        <v>1408</v>
      </c>
      <c r="R9" s="931" t="s">
        <v>1409</v>
      </c>
      <c r="S9" s="1061"/>
      <c r="T9" s="931" t="s">
        <v>1548</v>
      </c>
      <c r="U9" s="931" t="s">
        <v>1422</v>
      </c>
      <c r="V9" s="1061"/>
      <c r="W9" s="931" t="s">
        <v>1413</v>
      </c>
      <c r="X9" s="931" t="s">
        <v>1414</v>
      </c>
      <c r="Y9" s="1061"/>
      <c r="Z9" s="1061"/>
      <c r="AA9" s="1061"/>
      <c r="AB9" s="931" t="s">
        <v>1408</v>
      </c>
      <c r="AC9" s="931" t="s">
        <v>1409</v>
      </c>
      <c r="AD9" s="1061"/>
      <c r="AE9" s="931" t="s">
        <v>1548</v>
      </c>
      <c r="AF9" s="931" t="s">
        <v>1422</v>
      </c>
      <c r="AG9" s="1061"/>
      <c r="AH9" s="931" t="s">
        <v>1413</v>
      </c>
      <c r="AI9" s="931" t="s">
        <v>1414</v>
      </c>
      <c r="AJ9" s="1061"/>
      <c r="AK9" s="1061"/>
      <c r="AL9" s="1061"/>
      <c r="AM9" s="931" t="s">
        <v>1408</v>
      </c>
      <c r="AN9" s="931" t="s">
        <v>1409</v>
      </c>
      <c r="AO9" s="1061"/>
      <c r="AP9" s="931" t="s">
        <v>1548</v>
      </c>
      <c r="AQ9" s="931" t="s">
        <v>1422</v>
      </c>
      <c r="AR9" s="1061"/>
      <c r="AS9" s="931" t="s">
        <v>1413</v>
      </c>
      <c r="AT9" s="931" t="s">
        <v>1414</v>
      </c>
      <c r="AU9" s="1061"/>
      <c r="AV9" s="1061"/>
      <c r="AW9" s="1061"/>
      <c r="AX9" s="931" t="s">
        <v>1408</v>
      </c>
      <c r="AY9" s="931" t="s">
        <v>1409</v>
      </c>
      <c r="AZ9" s="1061"/>
      <c r="BA9" s="1061"/>
      <c r="BB9" s="1061"/>
      <c r="BC9" s="931" t="s">
        <v>1408</v>
      </c>
      <c r="BD9" s="931" t="s">
        <v>1409</v>
      </c>
      <c r="BE9" s="1061"/>
      <c r="BF9" s="931" t="s">
        <v>1548</v>
      </c>
      <c r="BG9" s="931" t="s">
        <v>1422</v>
      </c>
      <c r="BH9" s="1061"/>
      <c r="BI9" s="931" t="s">
        <v>1413</v>
      </c>
      <c r="BJ9" s="931" t="s">
        <v>1414</v>
      </c>
      <c r="BK9" s="1061"/>
      <c r="BL9" s="1077"/>
    </row>
    <row r="10" spans="1:70" s="807" customFormat="1" ht="25.5" customHeight="1">
      <c r="A10" s="792">
        <v>1</v>
      </c>
      <c r="B10" s="792">
        <v>2</v>
      </c>
      <c r="C10" s="792">
        <v>3</v>
      </c>
      <c r="D10" s="792">
        <v>5</v>
      </c>
      <c r="E10" s="792">
        <v>7</v>
      </c>
      <c r="F10" s="792">
        <v>8</v>
      </c>
      <c r="G10" s="792">
        <v>9</v>
      </c>
      <c r="H10" s="792">
        <v>10</v>
      </c>
      <c r="I10" s="792">
        <v>11</v>
      </c>
      <c r="J10" s="792">
        <v>12</v>
      </c>
      <c r="K10" s="792">
        <v>13</v>
      </c>
      <c r="L10" s="792">
        <v>14</v>
      </c>
      <c r="M10" s="792">
        <v>15</v>
      </c>
      <c r="N10" s="792">
        <v>16</v>
      </c>
      <c r="O10" s="792">
        <v>17</v>
      </c>
      <c r="P10" s="792">
        <v>18</v>
      </c>
      <c r="Q10" s="792">
        <v>19</v>
      </c>
      <c r="R10" s="792">
        <v>20</v>
      </c>
      <c r="S10" s="792">
        <v>21</v>
      </c>
      <c r="T10" s="792">
        <v>22</v>
      </c>
      <c r="U10" s="792">
        <v>23</v>
      </c>
      <c r="V10" s="792">
        <v>24</v>
      </c>
      <c r="W10" s="792">
        <v>25</v>
      </c>
      <c r="X10" s="792">
        <v>26</v>
      </c>
      <c r="Y10" s="792">
        <v>27</v>
      </c>
      <c r="Z10" s="792">
        <v>28</v>
      </c>
      <c r="AA10" s="792">
        <v>29</v>
      </c>
      <c r="AB10" s="792">
        <v>30</v>
      </c>
      <c r="AC10" s="792">
        <v>31</v>
      </c>
      <c r="AD10" s="792">
        <v>32</v>
      </c>
      <c r="AE10" s="792">
        <v>33</v>
      </c>
      <c r="AF10" s="792">
        <v>34</v>
      </c>
      <c r="AG10" s="792">
        <v>35</v>
      </c>
      <c r="AH10" s="792">
        <v>36</v>
      </c>
      <c r="AI10" s="792">
        <v>37</v>
      </c>
      <c r="AJ10" s="792">
        <v>38</v>
      </c>
      <c r="AK10" s="792">
        <v>39</v>
      </c>
      <c r="AL10" s="792">
        <v>40</v>
      </c>
      <c r="AM10" s="792">
        <v>41</v>
      </c>
      <c r="AN10" s="792">
        <v>42</v>
      </c>
      <c r="AO10" s="792">
        <v>43</v>
      </c>
      <c r="AP10" s="792">
        <v>44</v>
      </c>
      <c r="AQ10" s="792">
        <v>45</v>
      </c>
      <c r="AR10" s="792">
        <v>46</v>
      </c>
      <c r="AS10" s="792">
        <v>47</v>
      </c>
      <c r="AT10" s="792">
        <v>48</v>
      </c>
      <c r="AU10" s="792">
        <v>49</v>
      </c>
      <c r="AV10" s="792">
        <v>50</v>
      </c>
      <c r="AW10" s="792">
        <v>51</v>
      </c>
      <c r="AX10" s="792">
        <v>52</v>
      </c>
      <c r="AY10" s="792">
        <v>53</v>
      </c>
      <c r="AZ10" s="792">
        <v>54</v>
      </c>
      <c r="BA10" s="792">
        <v>55</v>
      </c>
      <c r="BB10" s="792">
        <v>56</v>
      </c>
      <c r="BC10" s="792">
        <v>57</v>
      </c>
      <c r="BD10" s="792">
        <v>58</v>
      </c>
      <c r="BE10" s="792">
        <v>59</v>
      </c>
      <c r="BF10" s="792">
        <v>60</v>
      </c>
      <c r="BG10" s="792">
        <v>61</v>
      </c>
      <c r="BH10" s="792">
        <v>62</v>
      </c>
      <c r="BI10" s="792">
        <v>63</v>
      </c>
      <c r="BJ10" s="792">
        <v>64</v>
      </c>
      <c r="BK10" s="792">
        <v>65</v>
      </c>
    </row>
    <row r="11" spans="1:70" s="787" customFormat="1" ht="18" customHeight="1">
      <c r="A11" s="808"/>
      <c r="B11" s="505" t="s">
        <v>432</v>
      </c>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O11" s="809"/>
      <c r="BR11" s="810" t="e">
        <f>+#REF!-I11</f>
        <v>#REF!</v>
      </c>
    </row>
    <row r="12" spans="1:70" s="787" customFormat="1" ht="30" customHeight="1">
      <c r="A12" s="786" t="s">
        <v>16</v>
      </c>
      <c r="B12" s="811" t="s">
        <v>1500</v>
      </c>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O12" s="809"/>
    </row>
    <row r="13" spans="1:70" s="787" customFormat="1" ht="18" customHeight="1">
      <c r="A13" s="786" t="s">
        <v>37</v>
      </c>
      <c r="B13" s="512" t="s">
        <v>248</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row>
    <row r="14" spans="1:70" s="787" customFormat="1" ht="18" customHeight="1">
      <c r="A14" s="804">
        <v>1</v>
      </c>
      <c r="B14" s="517" t="s">
        <v>1538</v>
      </c>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13"/>
      <c r="AK14" s="518"/>
      <c r="AL14" s="518"/>
      <c r="AM14" s="518"/>
      <c r="AN14" s="518"/>
      <c r="AO14" s="518"/>
      <c r="AP14" s="518"/>
      <c r="AQ14" s="518"/>
      <c r="AR14" s="518"/>
      <c r="AS14" s="518"/>
      <c r="AT14" s="518"/>
      <c r="AU14" s="518"/>
      <c r="AV14" s="518"/>
      <c r="AW14" s="518"/>
      <c r="AX14" s="518"/>
      <c r="AY14" s="518"/>
      <c r="AZ14" s="518"/>
      <c r="BA14" s="518"/>
      <c r="BB14" s="518"/>
      <c r="BC14" s="518"/>
      <c r="BD14" s="518"/>
      <c r="BE14" s="518"/>
      <c r="BF14" s="518"/>
      <c r="BG14" s="518"/>
      <c r="BH14" s="518"/>
      <c r="BI14" s="518"/>
      <c r="BJ14" s="518"/>
      <c r="BK14" s="518"/>
    </row>
    <row r="15" spans="1:70" s="787" customFormat="1" ht="18" customHeight="1">
      <c r="A15" s="804" t="s">
        <v>942</v>
      </c>
      <c r="B15" s="517" t="s">
        <v>1541</v>
      </c>
      <c r="C15" s="518"/>
      <c r="D15" s="518"/>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13"/>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8"/>
      <c r="BJ15" s="518"/>
      <c r="BK15" s="518"/>
    </row>
    <row r="16" spans="1:70" s="787" customFormat="1" ht="18" customHeight="1">
      <c r="A16" s="804" t="s">
        <v>942</v>
      </c>
      <c r="B16" s="517" t="s">
        <v>1539</v>
      </c>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13"/>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8"/>
      <c r="BJ16" s="518"/>
      <c r="BK16" s="518"/>
    </row>
    <row r="17" spans="1:73" s="787" customFormat="1" ht="18" customHeight="1">
      <c r="A17" s="511" t="s">
        <v>41</v>
      </c>
      <c r="B17" s="512" t="s">
        <v>257</v>
      </c>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row>
    <row r="18" spans="1:73" s="787" customFormat="1" ht="18" customHeight="1">
      <c r="A18" s="812">
        <v>1</v>
      </c>
      <c r="B18" s="521" t="s">
        <v>1540</v>
      </c>
      <c r="C18" s="519"/>
      <c r="D18" s="519"/>
      <c r="E18" s="519"/>
      <c r="F18" s="519"/>
      <c r="G18" s="518"/>
      <c r="H18" s="518"/>
      <c r="I18" s="518"/>
      <c r="J18" s="518"/>
      <c r="K18" s="518"/>
      <c r="L18" s="518"/>
      <c r="M18" s="518"/>
      <c r="N18" s="518"/>
      <c r="O18" s="518"/>
      <c r="P18" s="518"/>
      <c r="Q18" s="518"/>
      <c r="R18" s="518"/>
      <c r="S18" s="518"/>
      <c r="T18" s="518"/>
      <c r="U18" s="13"/>
      <c r="V18" s="13"/>
      <c r="W18" s="518"/>
      <c r="X18" s="13"/>
      <c r="Y18" s="13"/>
      <c r="Z18" s="13"/>
      <c r="AA18" s="13"/>
      <c r="AB18" s="13"/>
      <c r="AC18" s="13"/>
      <c r="AD18" s="518"/>
      <c r="AE18" s="518"/>
      <c r="AF18" s="13"/>
      <c r="AG18" s="13"/>
      <c r="AH18" s="518"/>
      <c r="AI18" s="13"/>
      <c r="AJ18" s="13"/>
      <c r="AK18" s="13"/>
      <c r="AL18" s="13"/>
      <c r="AM18" s="13"/>
      <c r="AN18" s="13"/>
      <c r="AO18" s="518"/>
      <c r="AP18" s="518"/>
      <c r="AQ18" s="13"/>
      <c r="AR18" s="13"/>
      <c r="AS18" s="518"/>
      <c r="AT18" s="13"/>
      <c r="AU18" s="13"/>
      <c r="AV18" s="13"/>
      <c r="AW18" s="13"/>
      <c r="AX18" s="13"/>
      <c r="AY18" s="13"/>
      <c r="AZ18" s="13"/>
      <c r="BA18" s="13"/>
      <c r="BB18" s="13"/>
      <c r="BC18" s="13"/>
      <c r="BD18" s="13"/>
      <c r="BE18" s="13"/>
      <c r="BF18" s="13"/>
      <c r="BG18" s="13"/>
      <c r="BH18" s="13"/>
      <c r="BI18" s="13"/>
      <c r="BJ18" s="13"/>
      <c r="BK18" s="13"/>
      <c r="BL18" s="810"/>
    </row>
    <row r="19" spans="1:73" s="787" customFormat="1" ht="18" customHeight="1">
      <c r="A19" s="804" t="s">
        <v>942</v>
      </c>
      <c r="B19" s="517" t="s">
        <v>1541</v>
      </c>
      <c r="C19" s="519"/>
      <c r="D19" s="519"/>
      <c r="E19" s="519"/>
      <c r="F19" s="519"/>
      <c r="G19" s="518"/>
      <c r="H19" s="518"/>
      <c r="I19" s="518"/>
      <c r="J19" s="518"/>
      <c r="K19" s="518"/>
      <c r="L19" s="518"/>
      <c r="M19" s="518"/>
      <c r="N19" s="518"/>
      <c r="O19" s="518"/>
      <c r="P19" s="518"/>
      <c r="Q19" s="518"/>
      <c r="R19" s="518"/>
      <c r="S19" s="518"/>
      <c r="T19" s="518"/>
      <c r="U19" s="13"/>
      <c r="V19" s="13"/>
      <c r="W19" s="518"/>
      <c r="X19" s="13"/>
      <c r="Y19" s="13"/>
      <c r="Z19" s="13"/>
      <c r="AA19" s="13"/>
      <c r="AB19" s="13"/>
      <c r="AC19" s="13"/>
      <c r="AD19" s="518"/>
      <c r="AE19" s="518"/>
      <c r="AF19" s="13"/>
      <c r="AG19" s="13"/>
      <c r="AH19" s="518"/>
      <c r="AI19" s="13"/>
      <c r="AJ19" s="13"/>
      <c r="AK19" s="13"/>
      <c r="AL19" s="13"/>
      <c r="AM19" s="13"/>
      <c r="AN19" s="13"/>
      <c r="AO19" s="518"/>
      <c r="AP19" s="518"/>
      <c r="AQ19" s="13"/>
      <c r="AR19" s="13"/>
      <c r="AS19" s="518"/>
      <c r="AT19" s="13"/>
      <c r="AU19" s="13"/>
      <c r="AV19" s="13"/>
      <c r="AW19" s="13"/>
      <c r="AX19" s="13"/>
      <c r="AY19" s="13"/>
      <c r="AZ19" s="13"/>
      <c r="BA19" s="13"/>
      <c r="BB19" s="13"/>
      <c r="BC19" s="13"/>
      <c r="BD19" s="13"/>
      <c r="BE19" s="13"/>
      <c r="BF19" s="13"/>
      <c r="BG19" s="13"/>
      <c r="BH19" s="13"/>
      <c r="BI19" s="13"/>
      <c r="BJ19" s="13"/>
      <c r="BK19" s="13"/>
    </row>
    <row r="20" spans="1:73" s="787" customFormat="1" ht="18" customHeight="1">
      <c r="A20" s="804" t="s">
        <v>942</v>
      </c>
      <c r="B20" s="517" t="s">
        <v>1539</v>
      </c>
      <c r="C20" s="519"/>
      <c r="D20" s="519"/>
      <c r="E20" s="519"/>
      <c r="F20" s="519"/>
      <c r="G20" s="518"/>
      <c r="H20" s="518"/>
      <c r="I20" s="518"/>
      <c r="J20" s="518"/>
      <c r="K20" s="518"/>
      <c r="L20" s="518"/>
      <c r="M20" s="518"/>
      <c r="N20" s="518"/>
      <c r="O20" s="518"/>
      <c r="P20" s="518"/>
      <c r="Q20" s="518"/>
      <c r="R20" s="518"/>
      <c r="S20" s="518"/>
      <c r="T20" s="518"/>
      <c r="U20" s="13"/>
      <c r="V20" s="13"/>
      <c r="W20" s="518"/>
      <c r="X20" s="13"/>
      <c r="Y20" s="13"/>
      <c r="Z20" s="13"/>
      <c r="AA20" s="13"/>
      <c r="AB20" s="13"/>
      <c r="AC20" s="13"/>
      <c r="AD20" s="518"/>
      <c r="AE20" s="518"/>
      <c r="AF20" s="13"/>
      <c r="AG20" s="13"/>
      <c r="AH20" s="518"/>
      <c r="AI20" s="13"/>
      <c r="AJ20" s="13"/>
      <c r="AK20" s="13"/>
      <c r="AL20" s="13"/>
      <c r="AM20" s="13"/>
      <c r="AN20" s="13"/>
      <c r="AO20" s="518"/>
      <c r="AP20" s="518"/>
      <c r="AQ20" s="13"/>
      <c r="AR20" s="13"/>
      <c r="AS20" s="518"/>
      <c r="AT20" s="13"/>
      <c r="AU20" s="13"/>
      <c r="AV20" s="13"/>
      <c r="AW20" s="13"/>
      <c r="AX20" s="13"/>
      <c r="AY20" s="13"/>
      <c r="AZ20" s="13"/>
      <c r="BA20" s="13"/>
      <c r="BB20" s="13"/>
      <c r="BC20" s="13"/>
      <c r="BD20" s="13"/>
      <c r="BE20" s="13"/>
      <c r="BF20" s="13"/>
      <c r="BG20" s="13"/>
      <c r="BH20" s="13"/>
      <c r="BI20" s="13"/>
      <c r="BJ20" s="13"/>
      <c r="BK20" s="13"/>
    </row>
    <row r="21" spans="1:73" s="787" customFormat="1" ht="30" customHeight="1">
      <c r="A21" s="505" t="s">
        <v>20</v>
      </c>
      <c r="B21" s="506" t="s">
        <v>429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7"/>
      <c r="BD21" s="507"/>
      <c r="BE21" s="507"/>
      <c r="BF21" s="507"/>
      <c r="BG21" s="507"/>
      <c r="BH21" s="507"/>
      <c r="BI21" s="507"/>
      <c r="BJ21" s="507"/>
      <c r="BK21" s="507"/>
      <c r="BN21" s="810" t="e">
        <v>#REF!</v>
      </c>
    </row>
    <row r="22" spans="1:73" s="787" customFormat="1" ht="18" customHeight="1">
      <c r="A22" s="511" t="s">
        <v>37</v>
      </c>
      <c r="B22" s="512" t="s">
        <v>1544</v>
      </c>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row>
    <row r="23" spans="1:73" s="787" customFormat="1" ht="16.5" customHeight="1">
      <c r="A23" s="788" t="s">
        <v>57</v>
      </c>
      <c r="B23" s="789" t="s">
        <v>1545</v>
      </c>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790"/>
      <c r="AY23" s="790"/>
      <c r="AZ23" s="790"/>
      <c r="BA23" s="790"/>
      <c r="BB23" s="790"/>
      <c r="BC23" s="790"/>
      <c r="BD23" s="790"/>
      <c r="BE23" s="790"/>
      <c r="BF23" s="790"/>
      <c r="BG23" s="790"/>
      <c r="BH23" s="790"/>
      <c r="BI23" s="790"/>
      <c r="BJ23" s="790"/>
      <c r="BK23" s="790"/>
    </row>
    <row r="24" spans="1:73" s="787" customFormat="1" ht="18" customHeight="1">
      <c r="A24" s="516" t="s">
        <v>18</v>
      </c>
      <c r="B24" s="521" t="s">
        <v>1540</v>
      </c>
      <c r="C24" s="519"/>
      <c r="D24" s="519"/>
      <c r="E24" s="519"/>
      <c r="F24" s="519"/>
      <c r="G24" s="518"/>
      <c r="H24" s="518"/>
      <c r="I24" s="518"/>
      <c r="J24" s="518"/>
      <c r="K24" s="518"/>
      <c r="L24" s="518"/>
      <c r="M24" s="518"/>
      <c r="N24" s="518"/>
      <c r="O24" s="518"/>
      <c r="P24" s="518"/>
      <c r="Q24" s="518"/>
      <c r="R24" s="518"/>
      <c r="S24" s="518"/>
      <c r="T24" s="518"/>
      <c r="U24" s="13"/>
      <c r="V24" s="13"/>
      <c r="W24" s="518"/>
      <c r="X24" s="13"/>
      <c r="Y24" s="13"/>
      <c r="Z24" s="13"/>
      <c r="AA24" s="13"/>
      <c r="AB24" s="13"/>
      <c r="AC24" s="13"/>
      <c r="AD24" s="518"/>
      <c r="AE24" s="518"/>
      <c r="AF24" s="13"/>
      <c r="AG24" s="13"/>
      <c r="AH24" s="518"/>
      <c r="AI24" s="13"/>
      <c r="AJ24" s="13"/>
      <c r="AK24" s="13"/>
      <c r="AL24" s="13"/>
      <c r="AM24" s="13"/>
      <c r="AN24" s="13"/>
      <c r="AO24" s="518"/>
      <c r="AP24" s="518"/>
      <c r="AQ24" s="13"/>
      <c r="AR24" s="13"/>
      <c r="AS24" s="518"/>
      <c r="AT24" s="13"/>
      <c r="AU24" s="13"/>
      <c r="AV24" s="13"/>
      <c r="AW24" s="13"/>
      <c r="AX24" s="13"/>
      <c r="AY24" s="13"/>
      <c r="AZ24" s="13"/>
      <c r="BA24" s="13"/>
      <c r="BB24" s="13"/>
      <c r="BC24" s="13"/>
      <c r="BD24" s="13"/>
      <c r="BE24" s="13"/>
      <c r="BF24" s="13"/>
      <c r="BG24" s="13"/>
      <c r="BH24" s="13"/>
      <c r="BI24" s="13"/>
      <c r="BJ24" s="13"/>
      <c r="BK24" s="13"/>
    </row>
    <row r="25" spans="1:73" s="787" customFormat="1" ht="18" customHeight="1">
      <c r="A25" s="516" t="s">
        <v>942</v>
      </c>
      <c r="B25" s="521" t="s">
        <v>1554</v>
      </c>
      <c r="C25" s="519"/>
      <c r="D25" s="519"/>
      <c r="E25" s="519"/>
      <c r="F25" s="519"/>
      <c r="G25" s="518"/>
      <c r="H25" s="518"/>
      <c r="I25" s="518"/>
      <c r="J25" s="518"/>
      <c r="K25" s="518"/>
      <c r="L25" s="518"/>
      <c r="M25" s="518"/>
      <c r="N25" s="518"/>
      <c r="O25" s="518"/>
      <c r="P25" s="518"/>
      <c r="Q25" s="518"/>
      <c r="R25" s="518"/>
      <c r="S25" s="518"/>
      <c r="T25" s="518"/>
      <c r="U25" s="13"/>
      <c r="V25" s="13"/>
      <c r="W25" s="518"/>
      <c r="X25" s="13"/>
      <c r="Y25" s="13"/>
      <c r="Z25" s="13"/>
      <c r="AA25" s="13"/>
      <c r="AB25" s="13"/>
      <c r="AC25" s="13"/>
      <c r="AD25" s="518"/>
      <c r="AE25" s="518"/>
      <c r="AF25" s="13"/>
      <c r="AG25" s="13"/>
      <c r="AH25" s="518"/>
      <c r="AI25" s="13"/>
      <c r="AJ25" s="13"/>
      <c r="AK25" s="13"/>
      <c r="AL25" s="13"/>
      <c r="AM25" s="13"/>
      <c r="AN25" s="13"/>
      <c r="AO25" s="518"/>
      <c r="AP25" s="518"/>
      <c r="AQ25" s="13"/>
      <c r="AR25" s="13"/>
      <c r="AS25" s="518"/>
      <c r="AT25" s="13"/>
      <c r="AU25" s="13"/>
      <c r="AV25" s="13"/>
      <c r="AW25" s="13"/>
      <c r="AX25" s="13"/>
      <c r="AY25" s="13"/>
      <c r="AZ25" s="13"/>
      <c r="BA25" s="13"/>
      <c r="BB25" s="13"/>
      <c r="BC25" s="13"/>
      <c r="BD25" s="13"/>
      <c r="BE25" s="13"/>
      <c r="BF25" s="13"/>
      <c r="BG25" s="13"/>
      <c r="BH25" s="13"/>
      <c r="BI25" s="13"/>
      <c r="BJ25" s="13"/>
      <c r="BK25" s="13"/>
    </row>
    <row r="26" spans="1:73" s="787" customFormat="1" ht="18" customHeight="1">
      <c r="A26" s="516" t="s">
        <v>942</v>
      </c>
      <c r="B26" s="521" t="s">
        <v>1542</v>
      </c>
      <c r="C26" s="519"/>
      <c r="D26" s="519"/>
      <c r="E26" s="519"/>
      <c r="F26" s="519"/>
      <c r="G26" s="518"/>
      <c r="H26" s="518"/>
      <c r="I26" s="518"/>
      <c r="J26" s="518"/>
      <c r="K26" s="518"/>
      <c r="L26" s="518"/>
      <c r="M26" s="518"/>
      <c r="N26" s="518"/>
      <c r="O26" s="518"/>
      <c r="P26" s="518"/>
      <c r="Q26" s="518"/>
      <c r="R26" s="518"/>
      <c r="S26" s="518"/>
      <c r="T26" s="518"/>
      <c r="U26" s="13"/>
      <c r="V26" s="13"/>
      <c r="W26" s="518"/>
      <c r="X26" s="13"/>
      <c r="Y26" s="13"/>
      <c r="Z26" s="13"/>
      <c r="AA26" s="13"/>
      <c r="AB26" s="13"/>
      <c r="AC26" s="13"/>
      <c r="AD26" s="518"/>
      <c r="AE26" s="518"/>
      <c r="AF26" s="13"/>
      <c r="AG26" s="13"/>
      <c r="AH26" s="518"/>
      <c r="AI26" s="13"/>
      <c r="AJ26" s="13"/>
      <c r="AK26" s="13"/>
      <c r="AL26" s="13"/>
      <c r="AM26" s="13"/>
      <c r="AN26" s="13"/>
      <c r="AO26" s="518"/>
      <c r="AP26" s="518"/>
      <c r="AQ26" s="13"/>
      <c r="AR26" s="13"/>
      <c r="AS26" s="518"/>
      <c r="AT26" s="13"/>
      <c r="AU26" s="13"/>
      <c r="AV26" s="13"/>
      <c r="AW26" s="13"/>
      <c r="AX26" s="13"/>
      <c r="AY26" s="13"/>
      <c r="AZ26" s="13"/>
      <c r="BA26" s="13"/>
      <c r="BB26" s="13"/>
      <c r="BC26" s="13"/>
      <c r="BD26" s="13"/>
      <c r="BE26" s="13"/>
      <c r="BF26" s="13"/>
      <c r="BG26" s="13"/>
      <c r="BH26" s="13"/>
      <c r="BI26" s="13"/>
      <c r="BJ26" s="13"/>
      <c r="BK26" s="13"/>
    </row>
    <row r="27" spans="1:73" ht="42.75" customHeight="1">
      <c r="A27" s="505" t="s">
        <v>23</v>
      </c>
      <c r="B27" s="506" t="s">
        <v>437</v>
      </c>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c r="BE27" s="507"/>
      <c r="BF27" s="507"/>
      <c r="BG27" s="507"/>
      <c r="BH27" s="507"/>
      <c r="BI27" s="507"/>
      <c r="BJ27" s="507"/>
      <c r="BK27" s="507"/>
      <c r="BR27" s="685" t="e">
        <v>#REF!</v>
      </c>
      <c r="BS27" s="685" t="e">
        <f>+BR27+C27</f>
        <v>#REF!</v>
      </c>
      <c r="BU27" s="685" t="e">
        <f>+BR27+#REF!</f>
        <v>#REF!</v>
      </c>
    </row>
    <row r="28" spans="1:73" ht="18" customHeight="1">
      <c r="A28" s="511" t="s">
        <v>37</v>
      </c>
      <c r="B28" s="512" t="s">
        <v>1543</v>
      </c>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row>
    <row r="29" spans="1:73" ht="18" customHeight="1">
      <c r="A29" s="788" t="s">
        <v>57</v>
      </c>
      <c r="B29" s="789" t="s">
        <v>1545</v>
      </c>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row>
    <row r="30" spans="1:73" ht="18" customHeight="1">
      <c r="A30" s="516"/>
      <c r="B30" s="521" t="s">
        <v>1546</v>
      </c>
      <c r="C30" s="518"/>
      <c r="D30" s="518"/>
      <c r="E30" s="519"/>
      <c r="F30" s="519"/>
      <c r="G30" s="518"/>
      <c r="H30" s="518"/>
      <c r="I30" s="518"/>
      <c r="J30" s="518"/>
      <c r="K30" s="518"/>
      <c r="L30" s="518"/>
      <c r="M30" s="518"/>
      <c r="N30" s="518"/>
      <c r="O30" s="518"/>
      <c r="P30" s="518"/>
      <c r="Q30" s="518"/>
      <c r="R30" s="518"/>
      <c r="S30" s="518"/>
      <c r="T30" s="518"/>
      <c r="U30" s="13"/>
      <c r="V30" s="13"/>
      <c r="W30" s="518"/>
      <c r="X30" s="13"/>
      <c r="Y30" s="13"/>
      <c r="Z30" s="13"/>
      <c r="AA30" s="13"/>
      <c r="AB30" s="13"/>
      <c r="AC30" s="13"/>
      <c r="AD30" s="518"/>
      <c r="AE30" s="518"/>
      <c r="AF30" s="13"/>
      <c r="AG30" s="13"/>
      <c r="AH30" s="518"/>
      <c r="AI30" s="13"/>
      <c r="AJ30" s="13"/>
      <c r="AK30" s="13"/>
      <c r="AL30" s="13"/>
      <c r="AM30" s="13"/>
      <c r="AN30" s="13"/>
      <c r="AO30" s="518"/>
      <c r="AP30" s="518"/>
      <c r="AQ30" s="13"/>
      <c r="AR30" s="13"/>
      <c r="AS30" s="518"/>
      <c r="AT30" s="13"/>
      <c r="AU30" s="13"/>
      <c r="AV30" s="13"/>
      <c r="AW30" s="13"/>
      <c r="AX30" s="13"/>
      <c r="AY30" s="13"/>
      <c r="AZ30" s="13"/>
      <c r="BA30" s="13"/>
      <c r="BB30" s="13"/>
      <c r="BC30" s="13"/>
      <c r="BD30" s="13"/>
      <c r="BE30" s="13"/>
      <c r="BF30" s="13"/>
      <c r="BG30" s="13"/>
      <c r="BH30" s="13"/>
      <c r="BI30" s="13"/>
      <c r="BJ30" s="13"/>
      <c r="BK30" s="13"/>
    </row>
    <row r="31" spans="1:73" ht="18" customHeight="1">
      <c r="A31" s="813"/>
    </row>
    <row r="32" spans="1:73" ht="18" customHeight="1">
      <c r="A32" s="813"/>
    </row>
    <row r="33" spans="1:1" ht="18" customHeight="1">
      <c r="A33" s="813"/>
    </row>
    <row r="34" spans="1:1">
      <c r="A34" s="813"/>
    </row>
    <row r="35" spans="1:1">
      <c r="A35" s="813"/>
    </row>
  </sheetData>
  <mergeCells count="77">
    <mergeCell ref="D7:F7"/>
    <mergeCell ref="A2:BK2"/>
    <mergeCell ref="A3:BK3"/>
    <mergeCell ref="A5:A9"/>
    <mergeCell ref="B5:B9"/>
    <mergeCell ref="AK8:AK9"/>
    <mergeCell ref="S6:X6"/>
    <mergeCell ref="AO7:AO9"/>
    <mergeCell ref="G7:G9"/>
    <mergeCell ref="S7:S9"/>
    <mergeCell ref="N6:R6"/>
    <mergeCell ref="N7:N9"/>
    <mergeCell ref="O8:O9"/>
    <mergeCell ref="K8:K9"/>
    <mergeCell ref="L8:M8"/>
    <mergeCell ref="G6:M6"/>
    <mergeCell ref="Y6:AC6"/>
    <mergeCell ref="AO6:AT6"/>
    <mergeCell ref="Z7:AC7"/>
    <mergeCell ref="AK7:AN7"/>
    <mergeCell ref="Y7:Y9"/>
    <mergeCell ref="Z8:Z9"/>
    <mergeCell ref="AJ6:AN6"/>
    <mergeCell ref="AD6:AI6"/>
    <mergeCell ref="AJ7:AJ9"/>
    <mergeCell ref="AD7:AD9"/>
    <mergeCell ref="AH8:AI8"/>
    <mergeCell ref="AL8:AL9"/>
    <mergeCell ref="AM8:AN8"/>
    <mergeCell ref="AP7:AT7"/>
    <mergeCell ref="AP8:AQ8"/>
    <mergeCell ref="AR8:AR9"/>
    <mergeCell ref="AS8:AT8"/>
    <mergeCell ref="BE7:BE9"/>
    <mergeCell ref="BF7:BJ7"/>
    <mergeCell ref="BF8:BG8"/>
    <mergeCell ref="BH8:BH9"/>
    <mergeCell ref="BI8:BJ8"/>
    <mergeCell ref="AV8:AV9"/>
    <mergeCell ref="BB8:BB9"/>
    <mergeCell ref="BC8:BD8"/>
    <mergeCell ref="AV7:AY7"/>
    <mergeCell ref="AW8:AW9"/>
    <mergeCell ref="AX8:AY8"/>
    <mergeCell ref="BA8:BA9"/>
    <mergeCell ref="AG8:AG9"/>
    <mergeCell ref="BL6:BL9"/>
    <mergeCell ref="E8:E9"/>
    <mergeCell ref="D8:D9"/>
    <mergeCell ref="P8:P9"/>
    <mergeCell ref="Q8:R8"/>
    <mergeCell ref="O7:R7"/>
    <mergeCell ref="H8:H9"/>
    <mergeCell ref="I8:J8"/>
    <mergeCell ref="T8:U8"/>
    <mergeCell ref="V8:V9"/>
    <mergeCell ref="W8:X8"/>
    <mergeCell ref="AA8:AA9"/>
    <mergeCell ref="AB8:AC8"/>
    <mergeCell ref="AU6:AY6"/>
    <mergeCell ref="AU7:AU9"/>
    <mergeCell ref="BG1:BK1"/>
    <mergeCell ref="BG4:BK4"/>
    <mergeCell ref="F8:F9"/>
    <mergeCell ref="H7:M7"/>
    <mergeCell ref="C5:F6"/>
    <mergeCell ref="C7:C9"/>
    <mergeCell ref="AZ5:BD6"/>
    <mergeCell ref="AZ7:AZ9"/>
    <mergeCell ref="BA7:BD7"/>
    <mergeCell ref="BK5:BK9"/>
    <mergeCell ref="G5:AN5"/>
    <mergeCell ref="AO5:AY5"/>
    <mergeCell ref="BE5:BJ6"/>
    <mergeCell ref="T7:X7"/>
    <mergeCell ref="AE7:AI7"/>
    <mergeCell ref="AE8:AF8"/>
  </mergeCells>
  <printOptions horizontalCentered="1"/>
  <pageMargins left="0.25" right="0.3" top="0.5" bottom="0.5" header="0.3" footer="0.2"/>
  <pageSetup paperSize="9" scale="28"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373"/>
  <sheetViews>
    <sheetView topLeftCell="A4" zoomScale="85" zoomScaleNormal="85" workbookViewId="0">
      <pane xSplit="2" ySplit="7" topLeftCell="C289" activePane="bottomRight" state="frozen"/>
      <selection activeCell="A4" sqref="A4"/>
      <selection pane="topRight" activeCell="C4" sqref="C4"/>
      <selection pane="bottomLeft" activeCell="A11" sqref="A11"/>
      <selection pane="bottomRight" activeCell="B297" sqref="B297"/>
    </sheetView>
  </sheetViews>
  <sheetFormatPr defaultRowHeight="15"/>
  <cols>
    <col min="1" max="1" width="7.7109375" style="15" customWidth="1"/>
    <col min="2" max="2" width="40.42578125" style="15" customWidth="1"/>
    <col min="3" max="3" width="20.42578125" style="15" customWidth="1"/>
    <col min="4" max="4" width="9.140625" style="623" customWidth="1"/>
    <col min="5" max="5" width="12.42578125" style="15" customWidth="1"/>
    <col min="6" max="6" width="10" style="15" customWidth="1"/>
    <col min="7" max="7" width="12" style="15" customWidth="1"/>
    <col min="8" max="8" width="10.28515625" style="15" customWidth="1"/>
    <col min="9" max="9" width="10.28515625" style="83" customWidth="1"/>
    <col min="10" max="10" width="9.140625" style="15" customWidth="1"/>
    <col min="11" max="11" width="9.7109375" style="15" customWidth="1"/>
    <col min="12" max="12" width="12" style="623" hidden="1" customWidth="1"/>
    <col min="13" max="13" width="11.5703125" style="15" customWidth="1"/>
    <col min="14" max="14" width="10.28515625" style="15" customWidth="1"/>
    <col min="15" max="15" width="10.28515625" style="611" customWidth="1"/>
    <col min="16" max="16" width="10.28515625" style="15" customWidth="1"/>
    <col min="17" max="22" width="9.140625" style="15" customWidth="1"/>
    <col min="23" max="23" width="10" style="15" customWidth="1"/>
    <col min="24" max="24" width="9.140625" style="534"/>
    <col min="25" max="25" width="9.140625" style="537"/>
    <col min="26" max="27" width="9.140625" style="15"/>
    <col min="28" max="28" width="10.7109375" style="15" bestFit="1" customWidth="1"/>
    <col min="29" max="16384" width="9.140625" style="15"/>
  </cols>
  <sheetData>
    <row r="1" spans="1:28" ht="24" customHeight="1">
      <c r="A1" s="1056"/>
      <c r="B1" s="1056"/>
      <c r="N1" s="1087" t="s">
        <v>1395</v>
      </c>
      <c r="O1" s="1087"/>
      <c r="P1" s="1087"/>
      <c r="Q1" s="1087"/>
      <c r="R1" s="1087"/>
      <c r="S1" s="1087"/>
      <c r="T1" s="1087"/>
      <c r="U1" s="1087"/>
      <c r="V1" s="1087"/>
      <c r="W1" s="1087"/>
    </row>
    <row r="2" spans="1:28" ht="24" customHeight="1">
      <c r="A2" s="1088" t="s">
        <v>35</v>
      </c>
      <c r="B2" s="1088"/>
      <c r="C2" s="1088"/>
      <c r="D2" s="1088"/>
      <c r="E2" s="1088"/>
      <c r="F2" s="1088"/>
      <c r="G2" s="1088"/>
      <c r="H2" s="1088"/>
      <c r="I2" s="1088"/>
      <c r="J2" s="1088"/>
      <c r="K2" s="1088"/>
      <c r="L2" s="1088"/>
      <c r="M2" s="1088"/>
      <c r="N2" s="1088"/>
      <c r="O2" s="1088"/>
      <c r="P2" s="1088"/>
      <c r="Q2" s="1088"/>
      <c r="R2" s="1088"/>
      <c r="S2" s="1088"/>
      <c r="T2" s="1088"/>
      <c r="U2" s="1088"/>
      <c r="V2" s="1088"/>
      <c r="W2" s="1088"/>
    </row>
    <row r="3" spans="1:28" ht="24" customHeight="1">
      <c r="A3" s="1084" t="str">
        <f>+ĐT!A3:AX3</f>
        <v>(Kèm theo Kế hoạch số              /KH-UBND ngày       tháng 7 năm 2024 của Ủy ban nhân dân tỉnh Lai Châu)</v>
      </c>
      <c r="B3" s="1084"/>
      <c r="C3" s="1084"/>
      <c r="D3" s="1084"/>
      <c r="E3" s="1084"/>
      <c r="F3" s="1084"/>
      <c r="G3" s="1084"/>
      <c r="H3" s="1084"/>
      <c r="I3" s="1084"/>
      <c r="J3" s="1084"/>
      <c r="K3" s="1084"/>
      <c r="L3" s="1084"/>
      <c r="M3" s="1084"/>
      <c r="N3" s="1084"/>
      <c r="O3" s="1084"/>
      <c r="P3" s="1084"/>
      <c r="Q3" s="1084"/>
      <c r="R3" s="1084"/>
      <c r="S3" s="1084"/>
      <c r="T3" s="1084"/>
      <c r="U3" s="1084"/>
      <c r="V3" s="1084"/>
      <c r="W3" s="1084"/>
    </row>
    <row r="4" spans="1:28" ht="24" customHeight="1">
      <c r="M4" s="1080" t="s">
        <v>24</v>
      </c>
      <c r="N4" s="1080"/>
      <c r="O4" s="1080"/>
      <c r="P4" s="1080"/>
      <c r="Q4" s="1080"/>
      <c r="R4" s="1080"/>
      <c r="S4" s="1080"/>
      <c r="T4" s="1080"/>
      <c r="U4" s="1080"/>
      <c r="V4" s="1080"/>
      <c r="W4" s="1080"/>
    </row>
    <row r="5" spans="1:28" ht="24" customHeight="1">
      <c r="A5" s="1089" t="s">
        <v>0</v>
      </c>
      <c r="B5" s="1085" t="s">
        <v>1</v>
      </c>
      <c r="C5" s="1085" t="s">
        <v>27</v>
      </c>
      <c r="D5" s="1104" t="s">
        <v>2</v>
      </c>
      <c r="E5" s="1085" t="s">
        <v>3</v>
      </c>
      <c r="F5" s="87"/>
      <c r="G5" s="1081" t="s">
        <v>1421</v>
      </c>
      <c r="H5" s="1082"/>
      <c r="I5" s="1082"/>
      <c r="J5" s="1082"/>
      <c r="K5" s="1083"/>
      <c r="L5" s="1104" t="s">
        <v>6</v>
      </c>
      <c r="M5" s="1093" t="s">
        <v>5</v>
      </c>
      <c r="N5" s="1094"/>
      <c r="O5" s="1094"/>
      <c r="P5" s="1095"/>
      <c r="Q5" s="1085" t="s">
        <v>25</v>
      </c>
      <c r="R5" s="1085"/>
      <c r="S5" s="1085" t="s">
        <v>28</v>
      </c>
      <c r="T5" s="1085"/>
      <c r="U5" s="1085" t="s">
        <v>31</v>
      </c>
      <c r="V5" s="1085"/>
      <c r="W5" s="1085" t="s">
        <v>7</v>
      </c>
      <c r="X5" s="1090" t="s">
        <v>1401</v>
      </c>
      <c r="Y5" s="1091"/>
    </row>
    <row r="6" spans="1:28" ht="24" customHeight="1">
      <c r="A6" s="1089"/>
      <c r="B6" s="1085"/>
      <c r="C6" s="1085"/>
      <c r="D6" s="1104"/>
      <c r="E6" s="1085"/>
      <c r="F6" s="1085" t="s">
        <v>8</v>
      </c>
      <c r="G6" s="1085" t="s">
        <v>9</v>
      </c>
      <c r="H6" s="1085"/>
      <c r="I6" s="1085"/>
      <c r="J6" s="1085"/>
      <c r="K6" s="1085"/>
      <c r="L6" s="1104"/>
      <c r="M6" s="1096"/>
      <c r="N6" s="1097"/>
      <c r="O6" s="1097"/>
      <c r="P6" s="1098"/>
      <c r="Q6" s="1085"/>
      <c r="R6" s="1085"/>
      <c r="S6" s="1085"/>
      <c r="T6" s="1085"/>
      <c r="U6" s="1085"/>
      <c r="V6" s="1085"/>
      <c r="W6" s="1085"/>
      <c r="X6" s="1092"/>
      <c r="Y6" s="1091"/>
    </row>
    <row r="7" spans="1:28" ht="21.75" customHeight="1">
      <c r="A7" s="1089"/>
      <c r="B7" s="1085"/>
      <c r="C7" s="1085"/>
      <c r="D7" s="1104"/>
      <c r="E7" s="1085"/>
      <c r="F7" s="1085"/>
      <c r="G7" s="1085" t="s">
        <v>10</v>
      </c>
      <c r="H7" s="1085" t="s">
        <v>11</v>
      </c>
      <c r="I7" s="1085"/>
      <c r="J7" s="1085"/>
      <c r="K7" s="1085"/>
      <c r="L7" s="1104"/>
      <c r="M7" s="1085" t="s">
        <v>10</v>
      </c>
      <c r="N7" s="1099" t="s">
        <v>615</v>
      </c>
      <c r="O7" s="1100"/>
      <c r="P7" s="1101"/>
      <c r="Q7" s="1085" t="s">
        <v>29</v>
      </c>
      <c r="R7" s="1085" t="s">
        <v>26</v>
      </c>
      <c r="S7" s="1085" t="s">
        <v>30</v>
      </c>
      <c r="T7" s="1085" t="s">
        <v>26</v>
      </c>
      <c r="U7" s="1086" t="s">
        <v>32</v>
      </c>
      <c r="V7" s="1086" t="s">
        <v>33</v>
      </c>
      <c r="W7" s="1085"/>
      <c r="X7" s="1092"/>
      <c r="Y7" s="1091"/>
    </row>
    <row r="8" spans="1:28" ht="15" customHeight="1">
      <c r="A8" s="1089"/>
      <c r="B8" s="1085"/>
      <c r="C8" s="1085"/>
      <c r="D8" s="1104"/>
      <c r="E8" s="1085"/>
      <c r="F8" s="1085"/>
      <c r="G8" s="1085"/>
      <c r="H8" s="1085" t="s">
        <v>12</v>
      </c>
      <c r="I8" s="1106" t="s">
        <v>1413</v>
      </c>
      <c r="J8" s="1085" t="s">
        <v>1414</v>
      </c>
      <c r="K8" s="1085" t="s">
        <v>14</v>
      </c>
      <c r="L8" s="1104"/>
      <c r="M8" s="1085"/>
      <c r="N8" s="1085" t="s">
        <v>12</v>
      </c>
      <c r="O8" s="1102" t="s">
        <v>1413</v>
      </c>
      <c r="P8" s="1085" t="s">
        <v>1414</v>
      </c>
      <c r="Q8" s="1085"/>
      <c r="R8" s="1085"/>
      <c r="S8" s="1085"/>
      <c r="T8" s="1085"/>
      <c r="U8" s="1086"/>
      <c r="V8" s="1086"/>
      <c r="W8" s="1085"/>
      <c r="X8" s="1092"/>
      <c r="Y8" s="1091"/>
    </row>
    <row r="9" spans="1:28" ht="39" customHeight="1">
      <c r="A9" s="1089"/>
      <c r="B9" s="1085"/>
      <c r="C9" s="1085"/>
      <c r="D9" s="1104"/>
      <c r="E9" s="1085"/>
      <c r="F9" s="1085"/>
      <c r="G9" s="1105"/>
      <c r="H9" s="1085"/>
      <c r="I9" s="1107"/>
      <c r="J9" s="1085"/>
      <c r="K9" s="1085"/>
      <c r="L9" s="1104"/>
      <c r="M9" s="1085"/>
      <c r="N9" s="1085"/>
      <c r="O9" s="1103"/>
      <c r="P9" s="1085"/>
      <c r="Q9" s="1085"/>
      <c r="R9" s="1085"/>
      <c r="S9" s="1085"/>
      <c r="T9" s="1085"/>
      <c r="U9" s="1086"/>
      <c r="V9" s="1086"/>
      <c r="W9" s="1085"/>
      <c r="X9" s="1092"/>
      <c r="Y9" s="1091"/>
    </row>
    <row r="10" spans="1:28" ht="21" customHeight="1">
      <c r="A10" s="79" t="s">
        <v>18</v>
      </c>
      <c r="B10" s="80">
        <v>2</v>
      </c>
      <c r="C10" s="80">
        <v>3</v>
      </c>
      <c r="D10" s="624">
        <v>4</v>
      </c>
      <c r="E10" s="80">
        <v>5</v>
      </c>
      <c r="F10" s="80">
        <v>6</v>
      </c>
      <c r="G10" s="81">
        <v>6</v>
      </c>
      <c r="H10" s="80">
        <v>7</v>
      </c>
      <c r="I10" s="153"/>
      <c r="J10" s="80">
        <v>8</v>
      </c>
      <c r="K10" s="80">
        <v>9</v>
      </c>
      <c r="L10" s="624">
        <v>11</v>
      </c>
      <c r="M10" s="80">
        <v>10</v>
      </c>
      <c r="N10" s="80">
        <v>11</v>
      </c>
      <c r="O10" s="600"/>
      <c r="P10" s="80"/>
      <c r="Q10" s="80"/>
      <c r="R10" s="80"/>
      <c r="S10" s="80"/>
      <c r="T10" s="80"/>
      <c r="U10" s="80">
        <v>14</v>
      </c>
      <c r="V10" s="80">
        <v>15</v>
      </c>
      <c r="W10" s="80">
        <v>12</v>
      </c>
    </row>
    <row r="11" spans="1:28" s="18" customFormat="1" ht="21" customHeight="1">
      <c r="A11" s="82"/>
      <c r="B11" s="88" t="s">
        <v>15</v>
      </c>
      <c r="C11" s="17"/>
      <c r="D11" s="625"/>
      <c r="E11" s="17"/>
      <c r="F11" s="17"/>
      <c r="G11" s="8">
        <f>+G12+G107+G128</f>
        <v>642657.83505154634</v>
      </c>
      <c r="H11" s="8">
        <f>+H12+H107+H128</f>
        <v>607996</v>
      </c>
      <c r="I11" s="154"/>
      <c r="J11" s="8">
        <f t="shared" ref="J11:T11" si="0">+J12+J107+J128</f>
        <v>10820.835051546392</v>
      </c>
      <c r="K11" s="8">
        <f t="shared" si="0"/>
        <v>1891</v>
      </c>
      <c r="L11" s="740">
        <f t="shared" si="0"/>
        <v>0</v>
      </c>
      <c r="M11" s="8">
        <f t="shared" si="0"/>
        <v>624187.33505154634</v>
      </c>
      <c r="N11" s="8">
        <f t="shared" si="0"/>
        <v>604109.5</v>
      </c>
      <c r="O11" s="8">
        <f t="shared" si="0"/>
        <v>0</v>
      </c>
      <c r="P11" s="8">
        <f t="shared" si="0"/>
        <v>4642.8350515463917</v>
      </c>
      <c r="Q11" s="8">
        <f t="shared" si="0"/>
        <v>0</v>
      </c>
      <c r="R11" s="8">
        <f t="shared" si="0"/>
        <v>0</v>
      </c>
      <c r="S11" s="8">
        <f t="shared" si="0"/>
        <v>0</v>
      </c>
      <c r="T11" s="8">
        <f t="shared" si="0"/>
        <v>0</v>
      </c>
      <c r="U11" s="89"/>
      <c r="V11" s="89"/>
      <c r="W11" s="17"/>
      <c r="X11" s="535" t="s">
        <v>895</v>
      </c>
      <c r="Y11" s="538" t="s">
        <v>895</v>
      </c>
      <c r="AB11" s="151"/>
    </row>
    <row r="12" spans="1:28" s="18" customFormat="1" ht="45" customHeight="1">
      <c r="A12" s="16" t="s">
        <v>16</v>
      </c>
      <c r="B12" s="90" t="s">
        <v>17</v>
      </c>
      <c r="C12" s="17"/>
      <c r="D12" s="625"/>
      <c r="E12" s="17"/>
      <c r="F12" s="17"/>
      <c r="G12" s="8">
        <f t="shared" ref="G12:T12" si="1">+G13+G20+G41+G65+G78+G91+G100+G105</f>
        <v>93097</v>
      </c>
      <c r="H12" s="8">
        <f t="shared" si="1"/>
        <v>73714</v>
      </c>
      <c r="I12" s="154"/>
      <c r="J12" s="8">
        <f t="shared" si="1"/>
        <v>2333</v>
      </c>
      <c r="K12" s="8">
        <f t="shared" si="1"/>
        <v>1150</v>
      </c>
      <c r="L12" s="740">
        <f t="shared" si="1"/>
        <v>0</v>
      </c>
      <c r="M12" s="8">
        <f t="shared" si="1"/>
        <v>91947</v>
      </c>
      <c r="N12" s="8">
        <f t="shared" si="1"/>
        <v>73714</v>
      </c>
      <c r="O12" s="8">
        <f t="shared" ref="O12" si="2">+O13+O20+O41+O65+O78+O91+O100+O105</f>
        <v>0</v>
      </c>
      <c r="P12" s="8">
        <f t="shared" si="1"/>
        <v>2333</v>
      </c>
      <c r="Q12" s="8">
        <f t="shared" si="1"/>
        <v>0</v>
      </c>
      <c r="R12" s="8">
        <f t="shared" si="1"/>
        <v>0</v>
      </c>
      <c r="S12" s="8">
        <f t="shared" si="1"/>
        <v>0</v>
      </c>
      <c r="T12" s="8">
        <f t="shared" si="1"/>
        <v>0</v>
      </c>
      <c r="U12" s="89"/>
      <c r="V12" s="89"/>
      <c r="W12" s="17"/>
      <c r="X12" s="535" t="s">
        <v>892</v>
      </c>
      <c r="Y12" s="538" t="s">
        <v>895</v>
      </c>
    </row>
    <row r="13" spans="1:28" s="18" customFormat="1" ht="21" customHeight="1">
      <c r="A13" s="16" t="s">
        <v>37</v>
      </c>
      <c r="B13" s="90" t="s">
        <v>38</v>
      </c>
      <c r="C13" s="17"/>
      <c r="D13" s="625"/>
      <c r="E13" s="17"/>
      <c r="F13" s="17"/>
      <c r="G13" s="8">
        <f>+SUBTOTAL(9,G14:G19)</f>
        <v>5774</v>
      </c>
      <c r="H13" s="8">
        <f t="shared" ref="H13:N13" si="3">+SUBTOTAL(9,H14:H19)</f>
        <v>5608</v>
      </c>
      <c r="I13" s="154"/>
      <c r="J13" s="8">
        <f t="shared" si="3"/>
        <v>0</v>
      </c>
      <c r="K13" s="8">
        <f t="shared" si="3"/>
        <v>166</v>
      </c>
      <c r="L13" s="740">
        <f t="shared" si="3"/>
        <v>0</v>
      </c>
      <c r="M13" s="8">
        <f t="shared" si="3"/>
        <v>5608</v>
      </c>
      <c r="N13" s="8">
        <f t="shared" si="3"/>
        <v>5608</v>
      </c>
      <c r="O13" s="8">
        <f t="shared" ref="O13" si="4">+SUBTOTAL(9,O14:O19)</f>
        <v>0</v>
      </c>
      <c r="P13" s="8">
        <f t="shared" ref="P13" si="5">+SUBTOTAL(9,P14:P19)</f>
        <v>0</v>
      </c>
      <c r="Q13" s="8">
        <f t="shared" ref="Q13:T13" si="6">SUM(Q14:Q17)</f>
        <v>0</v>
      </c>
      <c r="R13" s="8">
        <f t="shared" si="6"/>
        <v>0</v>
      </c>
      <c r="S13" s="8">
        <f t="shared" si="6"/>
        <v>0</v>
      </c>
      <c r="T13" s="8">
        <f t="shared" si="6"/>
        <v>0</v>
      </c>
      <c r="U13" s="89"/>
      <c r="V13" s="89"/>
      <c r="W13" s="17"/>
      <c r="X13" s="535" t="s">
        <v>892</v>
      </c>
      <c r="Y13" s="538" t="s">
        <v>895</v>
      </c>
      <c r="AB13" s="151"/>
    </row>
    <row r="14" spans="1:28" s="18" customFormat="1" ht="31.5">
      <c r="A14" s="19" t="s">
        <v>18</v>
      </c>
      <c r="B14" s="122" t="s">
        <v>537</v>
      </c>
      <c r="C14" s="20" t="s">
        <v>39</v>
      </c>
      <c r="D14" s="626" t="s">
        <v>229</v>
      </c>
      <c r="E14" s="20" t="s">
        <v>71</v>
      </c>
      <c r="F14" s="20"/>
      <c r="G14" s="6">
        <v>1280</v>
      </c>
      <c r="H14" s="6">
        <v>1280</v>
      </c>
      <c r="I14" s="156"/>
      <c r="J14" s="6"/>
      <c r="K14" s="6"/>
      <c r="L14" s="556"/>
      <c r="M14" s="6">
        <v>1280</v>
      </c>
      <c r="N14" s="6">
        <v>1280</v>
      </c>
      <c r="O14" s="599"/>
      <c r="P14" s="6"/>
      <c r="Q14" s="6"/>
      <c r="R14" s="6"/>
      <c r="S14" s="6"/>
      <c r="T14" s="6"/>
      <c r="U14" s="1" t="s">
        <v>40</v>
      </c>
      <c r="V14" s="86"/>
      <c r="W14" s="20"/>
      <c r="X14" s="535" t="s">
        <v>892</v>
      </c>
      <c r="Y14" s="538" t="s">
        <v>605</v>
      </c>
    </row>
    <row r="15" spans="1:28" s="18" customFormat="1" ht="31.5">
      <c r="A15" s="19" t="s">
        <v>19</v>
      </c>
      <c r="B15" s="123" t="s">
        <v>538</v>
      </c>
      <c r="C15" s="20" t="s">
        <v>39</v>
      </c>
      <c r="D15" s="626" t="s">
        <v>277</v>
      </c>
      <c r="E15" s="20" t="s">
        <v>71</v>
      </c>
      <c r="F15" s="20"/>
      <c r="G15" s="6">
        <v>1995</v>
      </c>
      <c r="H15" s="6">
        <v>1900</v>
      </c>
      <c r="I15" s="156"/>
      <c r="J15" s="6"/>
      <c r="K15" s="6">
        <v>95</v>
      </c>
      <c r="L15" s="556"/>
      <c r="M15" s="6">
        <v>1900</v>
      </c>
      <c r="N15" s="6">
        <v>1900</v>
      </c>
      <c r="O15" s="599"/>
      <c r="P15" s="6"/>
      <c r="Q15" s="6"/>
      <c r="R15" s="6"/>
      <c r="S15" s="6"/>
      <c r="T15" s="6"/>
      <c r="U15" s="1" t="s">
        <v>40</v>
      </c>
      <c r="V15" s="86"/>
      <c r="W15" s="20"/>
      <c r="X15" s="535" t="s">
        <v>892</v>
      </c>
      <c r="Y15" s="538" t="s">
        <v>605</v>
      </c>
    </row>
    <row r="16" spans="1:28" s="18" customFormat="1" ht="31.5">
      <c r="A16" s="19" t="s">
        <v>60</v>
      </c>
      <c r="B16" s="122" t="s">
        <v>539</v>
      </c>
      <c r="C16" s="20" t="s">
        <v>39</v>
      </c>
      <c r="D16" s="626" t="s">
        <v>215</v>
      </c>
      <c r="E16" s="20" t="s">
        <v>71</v>
      </c>
      <c r="F16" s="20"/>
      <c r="G16" s="6">
        <v>630</v>
      </c>
      <c r="H16" s="6">
        <v>600</v>
      </c>
      <c r="I16" s="156"/>
      <c r="J16" s="6"/>
      <c r="K16" s="6">
        <v>30</v>
      </c>
      <c r="L16" s="556"/>
      <c r="M16" s="6">
        <v>600</v>
      </c>
      <c r="N16" s="6">
        <v>600</v>
      </c>
      <c r="O16" s="599"/>
      <c r="P16" s="6"/>
      <c r="Q16" s="6"/>
      <c r="R16" s="6"/>
      <c r="S16" s="6"/>
      <c r="T16" s="6"/>
      <c r="U16" s="1" t="s">
        <v>40</v>
      </c>
      <c r="V16" s="86"/>
      <c r="W16" s="20"/>
      <c r="X16" s="535" t="s">
        <v>892</v>
      </c>
      <c r="Y16" s="538" t="s">
        <v>605</v>
      </c>
    </row>
    <row r="17" spans="1:31" s="18" customFormat="1" ht="31.5">
      <c r="A17" s="19" t="s">
        <v>61</v>
      </c>
      <c r="B17" s="122" t="s">
        <v>540</v>
      </c>
      <c r="C17" s="20" t="s">
        <v>62</v>
      </c>
      <c r="D17" s="626" t="s">
        <v>215</v>
      </c>
      <c r="E17" s="20" t="s">
        <v>71</v>
      </c>
      <c r="F17" s="20"/>
      <c r="G17" s="6">
        <v>861</v>
      </c>
      <c r="H17" s="6">
        <v>820</v>
      </c>
      <c r="I17" s="156"/>
      <c r="J17" s="6"/>
      <c r="K17" s="6">
        <v>41</v>
      </c>
      <c r="L17" s="556"/>
      <c r="M17" s="6">
        <v>820</v>
      </c>
      <c r="N17" s="6">
        <v>820</v>
      </c>
      <c r="O17" s="599"/>
      <c r="P17" s="6"/>
      <c r="Q17" s="6"/>
      <c r="R17" s="6"/>
      <c r="S17" s="6"/>
      <c r="T17" s="6"/>
      <c r="U17" s="1" t="s">
        <v>40</v>
      </c>
      <c r="V17" s="86"/>
      <c r="W17" s="20"/>
      <c r="X17" s="535" t="s">
        <v>892</v>
      </c>
      <c r="Y17" s="538" t="s">
        <v>605</v>
      </c>
    </row>
    <row r="18" spans="1:31" s="18" customFormat="1" ht="47.25">
      <c r="A18" s="19" t="s">
        <v>64</v>
      </c>
      <c r="B18" s="122" t="s">
        <v>1403</v>
      </c>
      <c r="C18" s="20" t="s">
        <v>62</v>
      </c>
      <c r="D18" s="626"/>
      <c r="E18" s="20" t="s">
        <v>71</v>
      </c>
      <c r="F18" s="20"/>
      <c r="G18" s="6">
        <v>252</v>
      </c>
      <c r="H18" s="6">
        <v>252</v>
      </c>
      <c r="I18" s="156"/>
      <c r="J18" s="6"/>
      <c r="K18" s="6"/>
      <c r="L18" s="556"/>
      <c r="M18" s="6">
        <v>252</v>
      </c>
      <c r="N18" s="6">
        <v>252</v>
      </c>
      <c r="O18" s="599"/>
      <c r="P18" s="6"/>
      <c r="Q18" s="6"/>
      <c r="R18" s="6"/>
      <c r="S18" s="6"/>
      <c r="T18" s="6"/>
      <c r="U18" s="1"/>
      <c r="V18" s="86"/>
      <c r="W18" s="20"/>
      <c r="X18" s="535" t="s">
        <v>892</v>
      </c>
      <c r="Y18" s="538" t="s">
        <v>605</v>
      </c>
    </row>
    <row r="19" spans="1:31" s="18" customFormat="1" ht="31.5">
      <c r="A19" s="19" t="s">
        <v>88</v>
      </c>
      <c r="B19" s="122" t="s">
        <v>646</v>
      </c>
      <c r="C19" s="20" t="s">
        <v>647</v>
      </c>
      <c r="D19" s="626" t="s">
        <v>215</v>
      </c>
      <c r="E19" s="20" t="s">
        <v>71</v>
      </c>
      <c r="F19" s="20"/>
      <c r="G19" s="6">
        <v>756</v>
      </c>
      <c r="H19" s="6">
        <v>756</v>
      </c>
      <c r="I19" s="156"/>
      <c r="J19" s="6"/>
      <c r="K19" s="6"/>
      <c r="L19" s="556"/>
      <c r="M19" s="6">
        <v>756</v>
      </c>
      <c r="N19" s="6">
        <v>756</v>
      </c>
      <c r="O19" s="599"/>
      <c r="P19" s="6"/>
      <c r="Q19" s="6"/>
      <c r="R19" s="6"/>
      <c r="S19" s="6"/>
      <c r="T19" s="6"/>
      <c r="U19" s="1"/>
      <c r="V19" s="86"/>
      <c r="W19" s="20"/>
      <c r="X19" s="535" t="s">
        <v>892</v>
      </c>
      <c r="Y19" s="538" t="s">
        <v>605</v>
      </c>
    </row>
    <row r="20" spans="1:31" s="18" customFormat="1" ht="21" customHeight="1">
      <c r="A20" s="16" t="s">
        <v>41</v>
      </c>
      <c r="B20" s="21" t="s">
        <v>68</v>
      </c>
      <c r="C20" s="22"/>
      <c r="D20" s="627"/>
      <c r="E20" s="4"/>
      <c r="F20" s="22"/>
      <c r="G20" s="8">
        <f>+SUBTOTAL(9,G21:G40)</f>
        <v>55744</v>
      </c>
      <c r="H20" s="8">
        <f t="shared" ref="H20:P20" si="7">+SUBTOTAL(9,H21:H40)</f>
        <v>39703</v>
      </c>
      <c r="I20" s="154"/>
      <c r="J20" s="8">
        <f t="shared" si="7"/>
        <v>0</v>
      </c>
      <c r="K20" s="8">
        <f t="shared" si="7"/>
        <v>141</v>
      </c>
      <c r="L20" s="740">
        <f t="shared" si="7"/>
        <v>0</v>
      </c>
      <c r="M20" s="8">
        <f t="shared" si="7"/>
        <v>55603</v>
      </c>
      <c r="N20" s="8">
        <f t="shared" si="7"/>
        <v>39703</v>
      </c>
      <c r="O20" s="8">
        <f t="shared" si="7"/>
        <v>0</v>
      </c>
      <c r="P20" s="8">
        <f t="shared" si="7"/>
        <v>0</v>
      </c>
      <c r="Q20" s="9">
        <f>SUM(Q21:Q40)</f>
        <v>0</v>
      </c>
      <c r="R20" s="9">
        <f>SUM(R21:R40)</f>
        <v>0</v>
      </c>
      <c r="S20" s="9">
        <f>SUM(S21:S40)</f>
        <v>0</v>
      </c>
      <c r="T20" s="9">
        <f>SUM(T21:T40)</f>
        <v>0</v>
      </c>
      <c r="U20" s="92"/>
      <c r="V20" s="92"/>
      <c r="W20" s="17"/>
      <c r="X20" s="535" t="s">
        <v>892</v>
      </c>
      <c r="Y20" s="538" t="s">
        <v>895</v>
      </c>
      <c r="AB20" s="151"/>
      <c r="AE20" s="151"/>
    </row>
    <row r="21" spans="1:31" s="18" customFormat="1" ht="30" customHeight="1">
      <c r="A21" s="19" t="s">
        <v>18</v>
      </c>
      <c r="B21" s="122" t="s">
        <v>541</v>
      </c>
      <c r="C21" s="20" t="s">
        <v>74</v>
      </c>
      <c r="D21" s="626" t="s">
        <v>665</v>
      </c>
      <c r="E21" s="20" t="s">
        <v>71</v>
      </c>
      <c r="F21" s="20"/>
      <c r="G21" s="6">
        <v>280</v>
      </c>
      <c r="H21" s="6">
        <v>270</v>
      </c>
      <c r="I21" s="156"/>
      <c r="J21" s="6"/>
      <c r="K21" s="6">
        <v>10</v>
      </c>
      <c r="L21" s="556"/>
      <c r="M21" s="6">
        <v>270</v>
      </c>
      <c r="N21" s="6">
        <v>270</v>
      </c>
      <c r="O21" s="599"/>
      <c r="P21" s="6"/>
      <c r="Q21" s="6"/>
      <c r="R21" s="6"/>
      <c r="S21" s="6"/>
      <c r="T21" s="6"/>
      <c r="U21" s="1" t="s">
        <v>40</v>
      </c>
      <c r="V21" s="86"/>
      <c r="W21" s="20"/>
      <c r="X21" s="535" t="s">
        <v>892</v>
      </c>
      <c r="Y21" s="538" t="s">
        <v>605</v>
      </c>
    </row>
    <row r="22" spans="1:31" s="18" customFormat="1" ht="21" customHeight="1">
      <c r="A22" s="19" t="s">
        <v>19</v>
      </c>
      <c r="B22" s="122" t="s">
        <v>542</v>
      </c>
      <c r="C22" s="20" t="s">
        <v>73</v>
      </c>
      <c r="D22" s="626" t="s">
        <v>666</v>
      </c>
      <c r="E22" s="20" t="s">
        <v>71</v>
      </c>
      <c r="F22" s="20"/>
      <c r="G22" s="6">
        <v>1496</v>
      </c>
      <c r="H22" s="6">
        <v>1496</v>
      </c>
      <c r="I22" s="156"/>
      <c r="J22" s="6"/>
      <c r="K22" s="6"/>
      <c r="L22" s="556"/>
      <c r="M22" s="6">
        <v>1496</v>
      </c>
      <c r="N22" s="6">
        <v>1496</v>
      </c>
      <c r="O22" s="599"/>
      <c r="P22" s="6"/>
      <c r="Q22" s="6"/>
      <c r="R22" s="6"/>
      <c r="S22" s="6"/>
      <c r="T22" s="6"/>
      <c r="U22" s="1" t="s">
        <v>40</v>
      </c>
      <c r="V22" s="86"/>
      <c r="W22" s="20"/>
      <c r="X22" s="535" t="s">
        <v>892</v>
      </c>
      <c r="Y22" s="538" t="s">
        <v>605</v>
      </c>
    </row>
    <row r="23" spans="1:31" s="18" customFormat="1" ht="30" customHeight="1">
      <c r="A23" s="19" t="s">
        <v>60</v>
      </c>
      <c r="B23" s="122" t="s">
        <v>543</v>
      </c>
      <c r="C23" s="20" t="s">
        <v>74</v>
      </c>
      <c r="D23" s="626" t="s">
        <v>665</v>
      </c>
      <c r="E23" s="20" t="s">
        <v>71</v>
      </c>
      <c r="F23" s="20"/>
      <c r="G23" s="6">
        <v>320</v>
      </c>
      <c r="H23" s="6">
        <v>305</v>
      </c>
      <c r="I23" s="156"/>
      <c r="J23" s="6"/>
      <c r="K23" s="6">
        <v>15</v>
      </c>
      <c r="L23" s="556"/>
      <c r="M23" s="6">
        <v>305</v>
      </c>
      <c r="N23" s="6">
        <v>305</v>
      </c>
      <c r="O23" s="599"/>
      <c r="P23" s="6"/>
      <c r="Q23" s="6"/>
      <c r="R23" s="6"/>
      <c r="S23" s="6"/>
      <c r="T23" s="6"/>
      <c r="U23" s="1" t="s">
        <v>40</v>
      </c>
      <c r="V23" s="86"/>
      <c r="W23" s="20"/>
      <c r="X23" s="535" t="s">
        <v>892</v>
      </c>
      <c r="Y23" s="538" t="s">
        <v>605</v>
      </c>
    </row>
    <row r="24" spans="1:31" s="18" customFormat="1" ht="30" customHeight="1">
      <c r="A24" s="19" t="s">
        <v>61</v>
      </c>
      <c r="B24" s="122" t="s">
        <v>544</v>
      </c>
      <c r="C24" s="20" t="s">
        <v>74</v>
      </c>
      <c r="D24" s="626" t="s">
        <v>667</v>
      </c>
      <c r="E24" s="20" t="s">
        <v>71</v>
      </c>
      <c r="F24" s="20"/>
      <c r="G24" s="6">
        <v>550</v>
      </c>
      <c r="H24" s="6">
        <v>550</v>
      </c>
      <c r="I24" s="156"/>
      <c r="J24" s="6"/>
      <c r="K24" s="6"/>
      <c r="L24" s="556"/>
      <c r="M24" s="6">
        <v>550</v>
      </c>
      <c r="N24" s="6">
        <v>550</v>
      </c>
      <c r="O24" s="599"/>
      <c r="P24" s="6"/>
      <c r="Q24" s="6"/>
      <c r="R24" s="6"/>
      <c r="S24" s="6"/>
      <c r="T24" s="6"/>
      <c r="U24" s="1" t="s">
        <v>40</v>
      </c>
      <c r="V24" s="86"/>
      <c r="W24" s="20"/>
      <c r="X24" s="535" t="s">
        <v>892</v>
      </c>
      <c r="Y24" s="538" t="s">
        <v>605</v>
      </c>
    </row>
    <row r="25" spans="1:31" s="18" customFormat="1" ht="21" customHeight="1">
      <c r="A25" s="19" t="s">
        <v>64</v>
      </c>
      <c r="B25" s="122" t="s">
        <v>545</v>
      </c>
      <c r="C25" s="20" t="s">
        <v>87</v>
      </c>
      <c r="D25" s="626" t="s">
        <v>229</v>
      </c>
      <c r="E25" s="20" t="s">
        <v>71</v>
      </c>
      <c r="F25" s="20"/>
      <c r="G25" s="6">
        <v>520</v>
      </c>
      <c r="H25" s="6">
        <v>500</v>
      </c>
      <c r="I25" s="156"/>
      <c r="J25" s="6"/>
      <c r="K25" s="6">
        <v>20</v>
      </c>
      <c r="L25" s="556"/>
      <c r="M25" s="6">
        <v>500</v>
      </c>
      <c r="N25" s="6">
        <v>500</v>
      </c>
      <c r="O25" s="599"/>
      <c r="P25" s="6"/>
      <c r="Q25" s="6"/>
      <c r="R25" s="6"/>
      <c r="S25" s="6"/>
      <c r="T25" s="6"/>
      <c r="U25" s="1" t="s">
        <v>40</v>
      </c>
      <c r="V25" s="86"/>
      <c r="W25" s="20"/>
      <c r="X25" s="535" t="s">
        <v>892</v>
      </c>
      <c r="Y25" s="538" t="s">
        <v>605</v>
      </c>
    </row>
    <row r="26" spans="1:31" s="18" customFormat="1" ht="21" customHeight="1">
      <c r="A26" s="19" t="s">
        <v>88</v>
      </c>
      <c r="B26" s="122" t="s">
        <v>546</v>
      </c>
      <c r="C26" s="20" t="s">
        <v>520</v>
      </c>
      <c r="D26" s="626" t="s">
        <v>668</v>
      </c>
      <c r="E26" s="20" t="s">
        <v>71</v>
      </c>
      <c r="F26" s="20"/>
      <c r="G26" s="6">
        <v>720</v>
      </c>
      <c r="H26" s="6">
        <v>696</v>
      </c>
      <c r="I26" s="156"/>
      <c r="J26" s="6"/>
      <c r="K26" s="6">
        <v>24</v>
      </c>
      <c r="L26" s="556"/>
      <c r="M26" s="6">
        <v>696</v>
      </c>
      <c r="N26" s="6">
        <v>696</v>
      </c>
      <c r="O26" s="599"/>
      <c r="P26" s="6"/>
      <c r="Q26" s="6"/>
      <c r="R26" s="6"/>
      <c r="S26" s="6"/>
      <c r="T26" s="6"/>
      <c r="U26" s="1" t="s">
        <v>40</v>
      </c>
      <c r="V26" s="86"/>
      <c r="W26" s="20"/>
      <c r="X26" s="535" t="s">
        <v>892</v>
      </c>
      <c r="Y26" s="538" t="s">
        <v>605</v>
      </c>
    </row>
    <row r="27" spans="1:31" s="18" customFormat="1" ht="30" customHeight="1">
      <c r="A27" s="19" t="s">
        <v>89</v>
      </c>
      <c r="B27" s="122" t="s">
        <v>547</v>
      </c>
      <c r="C27" s="20" t="s">
        <v>86</v>
      </c>
      <c r="D27" s="626" t="s">
        <v>669</v>
      </c>
      <c r="E27" s="20" t="s">
        <v>71</v>
      </c>
      <c r="F27" s="20"/>
      <c r="G27" s="6">
        <v>680</v>
      </c>
      <c r="H27" s="6">
        <v>656</v>
      </c>
      <c r="I27" s="156"/>
      <c r="J27" s="6"/>
      <c r="K27" s="6">
        <v>24</v>
      </c>
      <c r="L27" s="556"/>
      <c r="M27" s="6">
        <v>656</v>
      </c>
      <c r="N27" s="6">
        <v>656</v>
      </c>
      <c r="O27" s="599"/>
      <c r="P27" s="6"/>
      <c r="Q27" s="6"/>
      <c r="R27" s="6"/>
      <c r="S27" s="6"/>
      <c r="T27" s="6"/>
      <c r="U27" s="1" t="s">
        <v>40</v>
      </c>
      <c r="V27" s="86"/>
      <c r="W27" s="20"/>
      <c r="X27" s="535" t="s">
        <v>892</v>
      </c>
      <c r="Y27" s="538" t="s">
        <v>605</v>
      </c>
    </row>
    <row r="28" spans="1:31" s="18" customFormat="1" ht="30" customHeight="1">
      <c r="A28" s="19" t="s">
        <v>90</v>
      </c>
      <c r="B28" s="122" t="s">
        <v>548</v>
      </c>
      <c r="C28" s="20" t="s">
        <v>83</v>
      </c>
      <c r="D28" s="626" t="s">
        <v>669</v>
      </c>
      <c r="E28" s="20" t="s">
        <v>71</v>
      </c>
      <c r="F28" s="20"/>
      <c r="G28" s="6">
        <v>1666</v>
      </c>
      <c r="H28" s="6">
        <v>1666</v>
      </c>
      <c r="I28" s="156"/>
      <c r="J28" s="6"/>
      <c r="K28" s="6"/>
      <c r="L28" s="556"/>
      <c r="M28" s="6">
        <v>1666</v>
      </c>
      <c r="N28" s="6">
        <v>1666</v>
      </c>
      <c r="O28" s="599"/>
      <c r="P28" s="6"/>
      <c r="Q28" s="6"/>
      <c r="R28" s="6"/>
      <c r="S28" s="6"/>
      <c r="T28" s="6"/>
      <c r="U28" s="1" t="s">
        <v>40</v>
      </c>
      <c r="V28" s="86"/>
      <c r="W28" s="20"/>
      <c r="X28" s="535" t="s">
        <v>892</v>
      </c>
      <c r="Y28" s="538" t="s">
        <v>605</v>
      </c>
    </row>
    <row r="29" spans="1:31" s="18" customFormat="1" ht="30" customHeight="1">
      <c r="A29" s="19" t="s">
        <v>91</v>
      </c>
      <c r="B29" s="122" t="s">
        <v>648</v>
      </c>
      <c r="C29" s="20" t="s">
        <v>73</v>
      </c>
      <c r="D29" s="626" t="s">
        <v>670</v>
      </c>
      <c r="E29" s="20" t="s">
        <v>71</v>
      </c>
      <c r="F29" s="20"/>
      <c r="G29" s="6">
        <v>252</v>
      </c>
      <c r="H29" s="6">
        <v>252</v>
      </c>
      <c r="I29" s="156"/>
      <c r="J29" s="6"/>
      <c r="K29" s="6"/>
      <c r="L29" s="556"/>
      <c r="M29" s="6">
        <v>252</v>
      </c>
      <c r="N29" s="6">
        <v>252</v>
      </c>
      <c r="O29" s="599"/>
      <c r="P29" s="6"/>
      <c r="Q29" s="6"/>
      <c r="R29" s="6"/>
      <c r="S29" s="6"/>
      <c r="T29" s="6"/>
      <c r="U29" s="1"/>
      <c r="V29" s="86"/>
      <c r="W29" s="20"/>
      <c r="X29" s="535" t="s">
        <v>892</v>
      </c>
      <c r="Y29" s="538" t="s">
        <v>605</v>
      </c>
    </row>
    <row r="30" spans="1:31" s="18" customFormat="1" ht="18" customHeight="1">
      <c r="A30" s="19" t="s">
        <v>92</v>
      </c>
      <c r="B30" s="122" t="s">
        <v>649</v>
      </c>
      <c r="C30" s="20" t="s">
        <v>86</v>
      </c>
      <c r="D30" s="626" t="s">
        <v>671</v>
      </c>
      <c r="E30" s="20" t="s">
        <v>71</v>
      </c>
      <c r="F30" s="20"/>
      <c r="G30" s="6">
        <v>260</v>
      </c>
      <c r="H30" s="6">
        <v>252</v>
      </c>
      <c r="I30" s="156"/>
      <c r="J30" s="6"/>
      <c r="K30" s="6">
        <v>8</v>
      </c>
      <c r="L30" s="556"/>
      <c r="M30" s="6">
        <v>252</v>
      </c>
      <c r="N30" s="6">
        <v>252</v>
      </c>
      <c r="O30" s="599"/>
      <c r="P30" s="6"/>
      <c r="Q30" s="6"/>
      <c r="R30" s="6"/>
      <c r="S30" s="6"/>
      <c r="T30" s="6"/>
      <c r="U30" s="1"/>
      <c r="V30" s="86"/>
      <c r="W30" s="20"/>
      <c r="X30" s="535" t="s">
        <v>892</v>
      </c>
      <c r="Y30" s="538" t="s">
        <v>605</v>
      </c>
    </row>
    <row r="31" spans="1:31" s="18" customFormat="1" ht="31.5">
      <c r="A31" s="19" t="s">
        <v>93</v>
      </c>
      <c r="B31" s="122" t="s">
        <v>650</v>
      </c>
      <c r="C31" s="20" t="s">
        <v>74</v>
      </c>
      <c r="D31" s="626" t="s">
        <v>672</v>
      </c>
      <c r="E31" s="20" t="s">
        <v>71</v>
      </c>
      <c r="F31" s="20"/>
      <c r="G31" s="6">
        <v>260</v>
      </c>
      <c r="H31" s="6">
        <v>252</v>
      </c>
      <c r="I31" s="156"/>
      <c r="J31" s="6"/>
      <c r="K31" s="6">
        <v>8</v>
      </c>
      <c r="L31" s="556"/>
      <c r="M31" s="6">
        <v>252</v>
      </c>
      <c r="N31" s="6">
        <v>252</v>
      </c>
      <c r="O31" s="599"/>
      <c r="P31" s="6"/>
      <c r="Q31" s="6"/>
      <c r="R31" s="6"/>
      <c r="S31" s="6"/>
      <c r="T31" s="6"/>
      <c r="U31" s="1"/>
      <c r="V31" s="86"/>
      <c r="W31" s="20"/>
      <c r="X31" s="535" t="s">
        <v>892</v>
      </c>
      <c r="Y31" s="538" t="s">
        <v>605</v>
      </c>
    </row>
    <row r="32" spans="1:31" s="18" customFormat="1" ht="47.25">
      <c r="A32" s="19" t="s">
        <v>94</v>
      </c>
      <c r="B32" s="122" t="s">
        <v>651</v>
      </c>
      <c r="C32" s="20" t="s">
        <v>82</v>
      </c>
      <c r="D32" s="626" t="s">
        <v>673</v>
      </c>
      <c r="E32" s="20" t="s">
        <v>71</v>
      </c>
      <c r="F32" s="20"/>
      <c r="G32" s="6">
        <v>260</v>
      </c>
      <c r="H32" s="6">
        <v>252</v>
      </c>
      <c r="I32" s="156"/>
      <c r="J32" s="6"/>
      <c r="K32" s="6">
        <v>8</v>
      </c>
      <c r="L32" s="556"/>
      <c r="M32" s="6">
        <v>252</v>
      </c>
      <c r="N32" s="6">
        <v>252</v>
      </c>
      <c r="O32" s="599"/>
      <c r="P32" s="6"/>
      <c r="Q32" s="6"/>
      <c r="R32" s="6"/>
      <c r="S32" s="6"/>
      <c r="T32" s="6"/>
      <c r="U32" s="1"/>
      <c r="V32" s="86"/>
      <c r="W32" s="20"/>
      <c r="X32" s="535" t="s">
        <v>892</v>
      </c>
      <c r="Y32" s="538" t="s">
        <v>605</v>
      </c>
    </row>
    <row r="33" spans="1:28" s="18" customFormat="1" ht="31.5">
      <c r="A33" s="19" t="s">
        <v>95</v>
      </c>
      <c r="B33" s="122" t="s">
        <v>652</v>
      </c>
      <c r="C33" s="20" t="s">
        <v>83</v>
      </c>
      <c r="D33" s="626" t="s">
        <v>674</v>
      </c>
      <c r="E33" s="20" t="s">
        <v>71</v>
      </c>
      <c r="F33" s="20"/>
      <c r="G33" s="6">
        <v>260</v>
      </c>
      <c r="H33" s="6">
        <v>252</v>
      </c>
      <c r="I33" s="156"/>
      <c r="J33" s="6"/>
      <c r="K33" s="6">
        <v>8</v>
      </c>
      <c r="L33" s="556"/>
      <c r="M33" s="6">
        <v>252</v>
      </c>
      <c r="N33" s="6">
        <v>252</v>
      </c>
      <c r="O33" s="599"/>
      <c r="P33" s="6"/>
      <c r="Q33" s="6"/>
      <c r="R33" s="6"/>
      <c r="S33" s="6"/>
      <c r="T33" s="6"/>
      <c r="U33" s="1"/>
      <c r="V33" s="86"/>
      <c r="W33" s="20"/>
      <c r="X33" s="535" t="s">
        <v>892</v>
      </c>
      <c r="Y33" s="538" t="s">
        <v>605</v>
      </c>
    </row>
    <row r="34" spans="1:28" s="18" customFormat="1" ht="18" customHeight="1">
      <c r="A34" s="19" t="s">
        <v>96</v>
      </c>
      <c r="B34" s="122" t="s">
        <v>653</v>
      </c>
      <c r="C34" s="20" t="s">
        <v>87</v>
      </c>
      <c r="D34" s="626" t="s">
        <v>675</v>
      </c>
      <c r="E34" s="20" t="s">
        <v>71</v>
      </c>
      <c r="F34" s="20"/>
      <c r="G34" s="6">
        <v>260</v>
      </c>
      <c r="H34" s="6">
        <v>252</v>
      </c>
      <c r="I34" s="156"/>
      <c r="J34" s="6"/>
      <c r="K34" s="6">
        <v>8</v>
      </c>
      <c r="L34" s="556"/>
      <c r="M34" s="6">
        <v>252</v>
      </c>
      <c r="N34" s="6">
        <v>252</v>
      </c>
      <c r="O34" s="599"/>
      <c r="P34" s="6"/>
      <c r="Q34" s="6"/>
      <c r="R34" s="6"/>
      <c r="S34" s="6"/>
      <c r="T34" s="6"/>
      <c r="U34" s="1"/>
      <c r="V34" s="86"/>
      <c r="W34" s="20"/>
      <c r="X34" s="535" t="s">
        <v>892</v>
      </c>
      <c r="Y34" s="538" t="s">
        <v>605</v>
      </c>
    </row>
    <row r="35" spans="1:28" s="18" customFormat="1" ht="31.5">
      <c r="A35" s="19" t="s">
        <v>97</v>
      </c>
      <c r="B35" s="122" t="s">
        <v>654</v>
      </c>
      <c r="C35" s="20" t="s">
        <v>520</v>
      </c>
      <c r="D35" s="626" t="s">
        <v>343</v>
      </c>
      <c r="E35" s="20" t="s">
        <v>71</v>
      </c>
      <c r="F35" s="20"/>
      <c r="G35" s="6">
        <v>260</v>
      </c>
      <c r="H35" s="6">
        <v>252</v>
      </c>
      <c r="I35" s="156"/>
      <c r="J35" s="6"/>
      <c r="K35" s="6">
        <v>8</v>
      </c>
      <c r="L35" s="556"/>
      <c r="M35" s="6">
        <v>252</v>
      </c>
      <c r="N35" s="6">
        <v>252</v>
      </c>
      <c r="O35" s="599"/>
      <c r="P35" s="6"/>
      <c r="Q35" s="6"/>
      <c r="R35" s="6"/>
      <c r="S35" s="6"/>
      <c r="T35" s="6"/>
      <c r="U35" s="1"/>
      <c r="V35" s="86"/>
      <c r="W35" s="20"/>
      <c r="X35" s="535" t="s">
        <v>892</v>
      </c>
      <c r="Y35" s="538" t="s">
        <v>605</v>
      </c>
    </row>
    <row r="36" spans="1:28" s="18" customFormat="1" ht="32.25" customHeight="1">
      <c r="A36" s="19" t="s">
        <v>98</v>
      </c>
      <c r="B36" s="122" t="s">
        <v>601</v>
      </c>
      <c r="C36" s="20" t="s">
        <v>521</v>
      </c>
      <c r="D36" s="626" t="s">
        <v>676</v>
      </c>
      <c r="E36" s="20" t="s">
        <v>71</v>
      </c>
      <c r="F36" s="20"/>
      <c r="G36" s="6">
        <v>18000</v>
      </c>
      <c r="H36" s="6">
        <v>12000</v>
      </c>
      <c r="I36" s="556">
        <v>6000</v>
      </c>
      <c r="J36" s="556"/>
      <c r="K36" s="6"/>
      <c r="L36" s="556"/>
      <c r="M36" s="6">
        <v>18000</v>
      </c>
      <c r="N36" s="6">
        <v>12000</v>
      </c>
      <c r="O36" s="556"/>
      <c r="P36" s="556"/>
      <c r="Q36" s="6"/>
      <c r="R36" s="6"/>
      <c r="S36" s="6"/>
      <c r="T36" s="6"/>
      <c r="U36" s="1"/>
      <c r="V36" s="86"/>
      <c r="W36" s="20"/>
      <c r="X36" s="535" t="s">
        <v>892</v>
      </c>
      <c r="Y36" s="539" t="s">
        <v>723</v>
      </c>
      <c r="AB36" s="151">
        <f>+P36+P37+P38+P39+P40</f>
        <v>0</v>
      </c>
    </row>
    <row r="37" spans="1:28" s="18" customFormat="1" ht="84" customHeight="1">
      <c r="A37" s="19" t="s">
        <v>99</v>
      </c>
      <c r="B37" s="122" t="s">
        <v>549</v>
      </c>
      <c r="C37" s="20" t="s">
        <v>550</v>
      </c>
      <c r="D37" s="626" t="s">
        <v>677</v>
      </c>
      <c r="E37" s="20" t="s">
        <v>71</v>
      </c>
      <c r="F37" s="20"/>
      <c r="G37" s="6">
        <v>5250</v>
      </c>
      <c r="H37" s="6">
        <v>3500</v>
      </c>
      <c r="I37" s="556">
        <v>1750</v>
      </c>
      <c r="J37" s="556"/>
      <c r="K37" s="6"/>
      <c r="L37" s="556"/>
      <c r="M37" s="6">
        <v>5250</v>
      </c>
      <c r="N37" s="6">
        <v>3500</v>
      </c>
      <c r="O37" s="556"/>
      <c r="P37" s="556"/>
      <c r="Q37" s="6"/>
      <c r="R37" s="6"/>
      <c r="S37" s="6"/>
      <c r="T37" s="6"/>
      <c r="U37" s="1" t="s">
        <v>40</v>
      </c>
      <c r="V37" s="86"/>
      <c r="W37" s="20"/>
      <c r="X37" s="535" t="s">
        <v>892</v>
      </c>
      <c r="Y37" s="539" t="s">
        <v>723</v>
      </c>
    </row>
    <row r="38" spans="1:28" s="18" customFormat="1" ht="21" customHeight="1">
      <c r="A38" s="19" t="s">
        <v>108</v>
      </c>
      <c r="B38" s="122" t="s">
        <v>551</v>
      </c>
      <c r="C38" s="20" t="s">
        <v>521</v>
      </c>
      <c r="D38" s="626" t="s">
        <v>678</v>
      </c>
      <c r="E38" s="20" t="s">
        <v>71</v>
      </c>
      <c r="F38" s="20"/>
      <c r="G38" s="6">
        <v>18750</v>
      </c>
      <c r="H38" s="6">
        <v>12500</v>
      </c>
      <c r="I38" s="556">
        <v>6250</v>
      </c>
      <c r="J38" s="556"/>
      <c r="K38" s="6"/>
      <c r="L38" s="556"/>
      <c r="M38" s="6">
        <v>18750</v>
      </c>
      <c r="N38" s="6">
        <v>12500</v>
      </c>
      <c r="O38" s="556"/>
      <c r="P38" s="556"/>
      <c r="Q38" s="6"/>
      <c r="R38" s="6"/>
      <c r="S38" s="6"/>
      <c r="T38" s="6"/>
      <c r="U38" s="1" t="s">
        <v>40</v>
      </c>
      <c r="V38" s="86"/>
      <c r="W38" s="20"/>
      <c r="X38" s="535" t="s">
        <v>892</v>
      </c>
      <c r="Y38" s="539" t="s">
        <v>723</v>
      </c>
    </row>
    <row r="39" spans="1:28" s="18" customFormat="1" ht="47.25">
      <c r="A39" s="19" t="s">
        <v>109</v>
      </c>
      <c r="B39" s="122" t="s">
        <v>552</v>
      </c>
      <c r="C39" s="20" t="s">
        <v>521</v>
      </c>
      <c r="D39" s="626" t="s">
        <v>676</v>
      </c>
      <c r="E39" s="20" t="s">
        <v>71</v>
      </c>
      <c r="F39" s="20"/>
      <c r="G39" s="6">
        <v>2400</v>
      </c>
      <c r="H39" s="6">
        <v>1600</v>
      </c>
      <c r="I39" s="556">
        <v>800</v>
      </c>
      <c r="J39" s="556"/>
      <c r="K39" s="6"/>
      <c r="L39" s="556"/>
      <c r="M39" s="6">
        <v>2400</v>
      </c>
      <c r="N39" s="6">
        <v>1600</v>
      </c>
      <c r="O39" s="556"/>
      <c r="P39" s="556"/>
      <c r="Q39" s="6"/>
      <c r="R39" s="6"/>
      <c r="S39" s="6"/>
      <c r="T39" s="6"/>
      <c r="U39" s="1" t="s">
        <v>40</v>
      </c>
      <c r="V39" s="86"/>
      <c r="W39" s="20"/>
      <c r="X39" s="535" t="s">
        <v>892</v>
      </c>
      <c r="Y39" s="539" t="s">
        <v>723</v>
      </c>
    </row>
    <row r="40" spans="1:28" s="18" customFormat="1" ht="21" customHeight="1">
      <c r="A40" s="19" t="s">
        <v>110</v>
      </c>
      <c r="B40" s="122" t="s">
        <v>553</v>
      </c>
      <c r="C40" s="20" t="s">
        <v>521</v>
      </c>
      <c r="D40" s="626" t="s">
        <v>679</v>
      </c>
      <c r="E40" s="20" t="s">
        <v>71</v>
      </c>
      <c r="F40" s="20"/>
      <c r="G40" s="6">
        <v>3300</v>
      </c>
      <c r="H40" s="6">
        <v>2200</v>
      </c>
      <c r="I40" s="556">
        <v>1100</v>
      </c>
      <c r="J40" s="556"/>
      <c r="K40" s="6"/>
      <c r="L40" s="556"/>
      <c r="M40" s="6">
        <v>3300</v>
      </c>
      <c r="N40" s="6">
        <v>2200</v>
      </c>
      <c r="O40" s="556"/>
      <c r="P40" s="556"/>
      <c r="Q40" s="6"/>
      <c r="R40" s="6"/>
      <c r="S40" s="6"/>
      <c r="T40" s="6"/>
      <c r="U40" s="1" t="s">
        <v>40</v>
      </c>
      <c r="V40" s="86"/>
      <c r="W40" s="20"/>
      <c r="X40" s="535" t="s">
        <v>892</v>
      </c>
      <c r="Y40" s="539" t="s">
        <v>723</v>
      </c>
    </row>
    <row r="41" spans="1:28" s="23" customFormat="1" ht="21" customHeight="1">
      <c r="A41" s="16" t="s">
        <v>44</v>
      </c>
      <c r="B41" s="90" t="s">
        <v>77</v>
      </c>
      <c r="C41" s="17"/>
      <c r="D41" s="625"/>
      <c r="E41" s="17"/>
      <c r="F41" s="17"/>
      <c r="G41" s="8">
        <f>+SUBTOTAL(9,G42:G64)</f>
        <v>14650</v>
      </c>
      <c r="H41" s="8">
        <f t="shared" ref="H41:P41" si="8">+SUBTOTAL(9,H42:H64)</f>
        <v>12528</v>
      </c>
      <c r="I41" s="8">
        <f t="shared" si="8"/>
        <v>0</v>
      </c>
      <c r="J41" s="8">
        <f t="shared" si="8"/>
        <v>2122</v>
      </c>
      <c r="K41" s="8">
        <f t="shared" si="8"/>
        <v>0</v>
      </c>
      <c r="L41" s="740">
        <f t="shared" si="8"/>
        <v>0</v>
      </c>
      <c r="M41" s="8">
        <f t="shared" si="8"/>
        <v>14650</v>
      </c>
      <c r="N41" s="8">
        <f t="shared" si="8"/>
        <v>12528</v>
      </c>
      <c r="O41" s="8">
        <f t="shared" si="8"/>
        <v>0</v>
      </c>
      <c r="P41" s="8">
        <f t="shared" si="8"/>
        <v>2122</v>
      </c>
      <c r="Q41" s="8">
        <f>SUM(Q42:Q64)</f>
        <v>0</v>
      </c>
      <c r="R41" s="8">
        <f>SUM(R42:R64)</f>
        <v>0</v>
      </c>
      <c r="S41" s="8">
        <f>SUM(S42:S64)</f>
        <v>0</v>
      </c>
      <c r="T41" s="8">
        <f>SUM(T42:T64)</f>
        <v>0</v>
      </c>
      <c r="U41" s="89"/>
      <c r="V41" s="89"/>
      <c r="W41" s="17"/>
      <c r="X41" s="535" t="s">
        <v>892</v>
      </c>
      <c r="Y41" s="538" t="s">
        <v>895</v>
      </c>
    </row>
    <row r="42" spans="1:28" s="18" customFormat="1" ht="47.25">
      <c r="A42" s="124" t="s">
        <v>18</v>
      </c>
      <c r="B42" s="122" t="s">
        <v>554</v>
      </c>
      <c r="C42" s="125" t="s">
        <v>522</v>
      </c>
      <c r="D42" s="626">
        <v>1</v>
      </c>
      <c r="E42" s="125" t="s">
        <v>71</v>
      </c>
      <c r="F42" s="125"/>
      <c r="G42" s="126">
        <f>SUM(H42:K42)</f>
        <v>500</v>
      </c>
      <c r="H42" s="126">
        <v>500</v>
      </c>
      <c r="I42" s="157"/>
      <c r="J42" s="126">
        <v>0</v>
      </c>
      <c r="K42" s="126"/>
      <c r="L42" s="556"/>
      <c r="M42" s="126">
        <f>SUM(N42:P42)</f>
        <v>500</v>
      </c>
      <c r="N42" s="126">
        <v>500</v>
      </c>
      <c r="O42" s="599"/>
      <c r="P42" s="126"/>
      <c r="Q42" s="6"/>
      <c r="R42" s="6"/>
      <c r="S42" s="6"/>
      <c r="T42" s="6"/>
      <c r="U42" s="1" t="s">
        <v>40</v>
      </c>
      <c r="V42" s="86"/>
      <c r="W42" s="20"/>
      <c r="X42" s="535" t="s">
        <v>892</v>
      </c>
      <c r="Y42" s="538" t="s">
        <v>608</v>
      </c>
    </row>
    <row r="43" spans="1:28" s="18" customFormat="1" ht="31.5">
      <c r="A43" s="124" t="s">
        <v>19</v>
      </c>
      <c r="B43" s="122" t="s">
        <v>555</v>
      </c>
      <c r="C43" s="125" t="s">
        <v>158</v>
      </c>
      <c r="D43" s="626">
        <v>3</v>
      </c>
      <c r="E43" s="125" t="s">
        <v>71</v>
      </c>
      <c r="F43" s="125"/>
      <c r="G43" s="126">
        <f t="shared" ref="G43:G64" si="9">SUM(H43:K43)</f>
        <v>2020</v>
      </c>
      <c r="H43" s="126">
        <v>2020</v>
      </c>
      <c r="I43" s="157"/>
      <c r="J43" s="126">
        <v>0</v>
      </c>
      <c r="K43" s="126"/>
      <c r="L43" s="556"/>
      <c r="M43" s="126">
        <f t="shared" ref="M43:M64" si="10">SUM(N43:P43)</f>
        <v>2020</v>
      </c>
      <c r="N43" s="126">
        <v>2020</v>
      </c>
      <c r="O43" s="599"/>
      <c r="P43" s="126"/>
      <c r="Q43" s="6"/>
      <c r="R43" s="6"/>
      <c r="S43" s="6"/>
      <c r="T43" s="6"/>
      <c r="U43" s="1" t="s">
        <v>40</v>
      </c>
      <c r="V43" s="86"/>
      <c r="W43" s="20"/>
      <c r="X43" s="535" t="s">
        <v>892</v>
      </c>
      <c r="Y43" s="538" t="s">
        <v>605</v>
      </c>
    </row>
    <row r="44" spans="1:28" s="18" customFormat="1" ht="21" customHeight="1">
      <c r="A44" s="124" t="s">
        <v>60</v>
      </c>
      <c r="B44" s="122" t="s">
        <v>556</v>
      </c>
      <c r="C44" s="125" t="s">
        <v>655</v>
      </c>
      <c r="D44" s="626">
        <v>0.6</v>
      </c>
      <c r="E44" s="125" t="s">
        <v>71</v>
      </c>
      <c r="F44" s="125"/>
      <c r="G44" s="126">
        <f t="shared" si="9"/>
        <v>500</v>
      </c>
      <c r="H44" s="126">
        <v>500</v>
      </c>
      <c r="I44" s="157"/>
      <c r="J44" s="126">
        <v>0</v>
      </c>
      <c r="K44" s="126"/>
      <c r="L44" s="556"/>
      <c r="M44" s="126">
        <f t="shared" si="10"/>
        <v>500</v>
      </c>
      <c r="N44" s="126">
        <v>500</v>
      </c>
      <c r="O44" s="599"/>
      <c r="P44" s="126"/>
      <c r="Q44" s="6"/>
      <c r="R44" s="6"/>
      <c r="S44" s="6"/>
      <c r="T44" s="6"/>
      <c r="U44" s="1" t="s">
        <v>40</v>
      </c>
      <c r="V44" s="86"/>
      <c r="W44" s="20"/>
      <c r="X44" s="535" t="s">
        <v>892</v>
      </c>
      <c r="Y44" s="538" t="s">
        <v>605</v>
      </c>
    </row>
    <row r="45" spans="1:28" s="18" customFormat="1" ht="21" customHeight="1">
      <c r="A45" s="124" t="s">
        <v>61</v>
      </c>
      <c r="B45" s="122" t="s">
        <v>557</v>
      </c>
      <c r="C45" s="125" t="s">
        <v>655</v>
      </c>
      <c r="D45" s="626">
        <v>0.9</v>
      </c>
      <c r="E45" s="125" t="s">
        <v>71</v>
      </c>
      <c r="F45" s="125"/>
      <c r="G45" s="126">
        <f t="shared" si="9"/>
        <v>700</v>
      </c>
      <c r="H45" s="126">
        <v>700</v>
      </c>
      <c r="I45" s="157"/>
      <c r="J45" s="126">
        <v>0</v>
      </c>
      <c r="K45" s="126"/>
      <c r="L45" s="556"/>
      <c r="M45" s="126">
        <f t="shared" si="10"/>
        <v>700</v>
      </c>
      <c r="N45" s="126">
        <v>700</v>
      </c>
      <c r="O45" s="599"/>
      <c r="P45" s="126"/>
      <c r="Q45" s="6"/>
      <c r="R45" s="6"/>
      <c r="S45" s="6"/>
      <c r="T45" s="6"/>
      <c r="U45" s="1" t="s">
        <v>40</v>
      </c>
      <c r="V45" s="86"/>
      <c r="W45" s="20"/>
      <c r="X45" s="535" t="s">
        <v>892</v>
      </c>
      <c r="Y45" s="538" t="s">
        <v>605</v>
      </c>
    </row>
    <row r="46" spans="1:28" s="18" customFormat="1" ht="31.5">
      <c r="A46" s="124" t="s">
        <v>64</v>
      </c>
      <c r="B46" s="122" t="s">
        <v>558</v>
      </c>
      <c r="C46" s="125" t="s">
        <v>655</v>
      </c>
      <c r="D46" s="626">
        <v>0.3</v>
      </c>
      <c r="E46" s="125" t="s">
        <v>71</v>
      </c>
      <c r="F46" s="125"/>
      <c r="G46" s="126">
        <f t="shared" si="9"/>
        <v>320</v>
      </c>
      <c r="H46" s="126">
        <v>320</v>
      </c>
      <c r="I46" s="157"/>
      <c r="J46" s="126">
        <v>0</v>
      </c>
      <c r="K46" s="126"/>
      <c r="L46" s="556"/>
      <c r="M46" s="126">
        <f t="shared" si="10"/>
        <v>320</v>
      </c>
      <c r="N46" s="126">
        <v>320</v>
      </c>
      <c r="O46" s="599"/>
      <c r="P46" s="126"/>
      <c r="Q46" s="6"/>
      <c r="R46" s="6"/>
      <c r="S46" s="6"/>
      <c r="T46" s="6"/>
      <c r="U46" s="1"/>
      <c r="V46" s="86"/>
      <c r="W46" s="20"/>
      <c r="X46" s="535" t="s">
        <v>892</v>
      </c>
      <c r="Y46" s="538" t="s">
        <v>605</v>
      </c>
    </row>
    <row r="47" spans="1:28" s="18" customFormat="1" ht="31.5">
      <c r="A47" s="124" t="s">
        <v>88</v>
      </c>
      <c r="B47" s="122" t="s">
        <v>559</v>
      </c>
      <c r="C47" s="125" t="s">
        <v>156</v>
      </c>
      <c r="D47" s="626">
        <v>0.8</v>
      </c>
      <c r="E47" s="125" t="s">
        <v>71</v>
      </c>
      <c r="F47" s="125"/>
      <c r="G47" s="126">
        <f t="shared" si="9"/>
        <v>1000</v>
      </c>
      <c r="H47" s="126">
        <v>1000</v>
      </c>
      <c r="I47" s="157"/>
      <c r="J47" s="126">
        <v>0</v>
      </c>
      <c r="K47" s="126"/>
      <c r="L47" s="556"/>
      <c r="M47" s="126">
        <f t="shared" si="10"/>
        <v>1000</v>
      </c>
      <c r="N47" s="126">
        <v>1000</v>
      </c>
      <c r="O47" s="599"/>
      <c r="P47" s="126"/>
      <c r="Q47" s="6"/>
      <c r="R47" s="6"/>
      <c r="S47" s="6"/>
      <c r="T47" s="6"/>
      <c r="U47" s="1"/>
      <c r="V47" s="86"/>
      <c r="W47" s="20"/>
      <c r="X47" s="535" t="s">
        <v>892</v>
      </c>
      <c r="Y47" s="538" t="s">
        <v>605</v>
      </c>
    </row>
    <row r="48" spans="1:28" s="18" customFormat="1" ht="21" customHeight="1">
      <c r="A48" s="124" t="s">
        <v>89</v>
      </c>
      <c r="B48" s="122" t="s">
        <v>560</v>
      </c>
      <c r="C48" s="125" t="s">
        <v>156</v>
      </c>
      <c r="D48" s="626">
        <v>0.3</v>
      </c>
      <c r="E48" s="125" t="s">
        <v>71</v>
      </c>
      <c r="F48" s="125"/>
      <c r="G48" s="126">
        <f t="shared" si="9"/>
        <v>420</v>
      </c>
      <c r="H48" s="126">
        <v>420</v>
      </c>
      <c r="I48" s="157"/>
      <c r="J48" s="126">
        <v>0</v>
      </c>
      <c r="K48" s="126"/>
      <c r="L48" s="556"/>
      <c r="M48" s="126">
        <f t="shared" si="10"/>
        <v>420</v>
      </c>
      <c r="N48" s="126">
        <v>420</v>
      </c>
      <c r="O48" s="599"/>
      <c r="P48" s="126"/>
      <c r="Q48" s="6"/>
      <c r="R48" s="6"/>
      <c r="S48" s="6"/>
      <c r="T48" s="6"/>
      <c r="U48" s="1"/>
      <c r="V48" s="86"/>
      <c r="W48" s="20"/>
      <c r="X48" s="535" t="s">
        <v>892</v>
      </c>
      <c r="Y48" s="538" t="s">
        <v>605</v>
      </c>
    </row>
    <row r="49" spans="1:25" s="18" customFormat="1" ht="31.5">
      <c r="A49" s="124" t="s">
        <v>90</v>
      </c>
      <c r="B49" s="122" t="s">
        <v>561</v>
      </c>
      <c r="C49" s="125" t="s">
        <v>157</v>
      </c>
      <c r="D49" s="626"/>
      <c r="E49" s="125" t="s">
        <v>71</v>
      </c>
      <c r="F49" s="125"/>
      <c r="G49" s="126">
        <f t="shared" si="9"/>
        <v>500</v>
      </c>
      <c r="H49" s="126">
        <v>500</v>
      </c>
      <c r="I49" s="157"/>
      <c r="J49" s="126">
        <v>0</v>
      </c>
      <c r="K49" s="126"/>
      <c r="L49" s="556"/>
      <c r="M49" s="126">
        <f t="shared" si="10"/>
        <v>500</v>
      </c>
      <c r="N49" s="126">
        <v>500</v>
      </c>
      <c r="O49" s="599"/>
      <c r="P49" s="126"/>
      <c r="Q49" s="6"/>
      <c r="R49" s="6"/>
      <c r="S49" s="6"/>
      <c r="T49" s="6"/>
      <c r="U49" s="1"/>
      <c r="V49" s="86"/>
      <c r="W49" s="20"/>
      <c r="X49" s="535" t="s">
        <v>892</v>
      </c>
      <c r="Y49" s="538" t="s">
        <v>606</v>
      </c>
    </row>
    <row r="50" spans="1:25" s="18" customFormat="1" ht="21" customHeight="1">
      <c r="A50" s="124" t="s">
        <v>91</v>
      </c>
      <c r="B50" s="122" t="s">
        <v>562</v>
      </c>
      <c r="C50" s="125" t="s">
        <v>157</v>
      </c>
      <c r="D50" s="626">
        <v>0.7</v>
      </c>
      <c r="E50" s="125" t="s">
        <v>71</v>
      </c>
      <c r="F50" s="125"/>
      <c r="G50" s="126">
        <f t="shared" si="9"/>
        <v>700</v>
      </c>
      <c r="H50" s="126">
        <v>700</v>
      </c>
      <c r="I50" s="157"/>
      <c r="J50" s="126">
        <v>0</v>
      </c>
      <c r="K50" s="126"/>
      <c r="L50" s="556"/>
      <c r="M50" s="126">
        <f t="shared" si="10"/>
        <v>700</v>
      </c>
      <c r="N50" s="126">
        <v>700</v>
      </c>
      <c r="O50" s="599"/>
      <c r="P50" s="126"/>
      <c r="Q50" s="6"/>
      <c r="R50" s="6"/>
      <c r="S50" s="6"/>
      <c r="T50" s="6"/>
      <c r="U50" s="1"/>
      <c r="V50" s="86"/>
      <c r="W50" s="20"/>
      <c r="X50" s="535" t="s">
        <v>892</v>
      </c>
      <c r="Y50" s="538" t="s">
        <v>605</v>
      </c>
    </row>
    <row r="51" spans="1:25" s="18" customFormat="1" ht="21" customHeight="1">
      <c r="A51" s="124" t="s">
        <v>92</v>
      </c>
      <c r="B51" s="122" t="s">
        <v>563</v>
      </c>
      <c r="C51" s="125" t="s">
        <v>157</v>
      </c>
      <c r="D51" s="626">
        <v>0.5</v>
      </c>
      <c r="E51" s="125" t="s">
        <v>71</v>
      </c>
      <c r="F51" s="125"/>
      <c r="G51" s="126">
        <f t="shared" si="9"/>
        <v>500</v>
      </c>
      <c r="H51" s="126">
        <v>500</v>
      </c>
      <c r="I51" s="157"/>
      <c r="J51" s="126">
        <v>0</v>
      </c>
      <c r="K51" s="126"/>
      <c r="L51" s="556"/>
      <c r="M51" s="126">
        <f t="shared" si="10"/>
        <v>500</v>
      </c>
      <c r="N51" s="126">
        <v>500</v>
      </c>
      <c r="O51" s="599"/>
      <c r="P51" s="126"/>
      <c r="Q51" s="6"/>
      <c r="R51" s="6"/>
      <c r="S51" s="6"/>
      <c r="T51" s="6"/>
      <c r="U51" s="1"/>
      <c r="V51" s="86"/>
      <c r="W51" s="20"/>
      <c r="X51" s="535" t="s">
        <v>892</v>
      </c>
      <c r="Y51" s="538" t="s">
        <v>605</v>
      </c>
    </row>
    <row r="52" spans="1:25" s="18" customFormat="1" ht="21" customHeight="1">
      <c r="A52" s="124" t="s">
        <v>93</v>
      </c>
      <c r="B52" s="122" t="s">
        <v>564</v>
      </c>
      <c r="C52" s="125" t="s">
        <v>157</v>
      </c>
      <c r="D52" s="626">
        <v>0.5</v>
      </c>
      <c r="E52" s="125" t="s">
        <v>71</v>
      </c>
      <c r="F52" s="125"/>
      <c r="G52" s="126">
        <f t="shared" si="9"/>
        <v>500</v>
      </c>
      <c r="H52" s="126">
        <v>500</v>
      </c>
      <c r="I52" s="157"/>
      <c r="J52" s="126">
        <v>0</v>
      </c>
      <c r="K52" s="126"/>
      <c r="L52" s="556"/>
      <c r="M52" s="126">
        <f t="shared" si="10"/>
        <v>500</v>
      </c>
      <c r="N52" s="126">
        <v>500</v>
      </c>
      <c r="O52" s="599"/>
      <c r="P52" s="126"/>
      <c r="Q52" s="6"/>
      <c r="R52" s="6"/>
      <c r="S52" s="6"/>
      <c r="T52" s="6"/>
      <c r="U52" s="1"/>
      <c r="V52" s="86"/>
      <c r="W52" s="20"/>
      <c r="X52" s="535" t="s">
        <v>892</v>
      </c>
      <c r="Y52" s="538" t="s">
        <v>605</v>
      </c>
    </row>
    <row r="53" spans="1:25" s="18" customFormat="1" ht="31.5">
      <c r="A53" s="124" t="s">
        <v>94</v>
      </c>
      <c r="B53" s="122" t="s">
        <v>565</v>
      </c>
      <c r="C53" s="125" t="s">
        <v>166</v>
      </c>
      <c r="D53" s="626">
        <v>2.8</v>
      </c>
      <c r="E53" s="125" t="s">
        <v>71</v>
      </c>
      <c r="F53" s="125"/>
      <c r="G53" s="126">
        <f t="shared" si="9"/>
        <v>1500</v>
      </c>
      <c r="H53" s="126">
        <v>1500</v>
      </c>
      <c r="I53" s="157"/>
      <c r="J53" s="126">
        <v>0</v>
      </c>
      <c r="K53" s="126"/>
      <c r="L53" s="556"/>
      <c r="M53" s="126">
        <f t="shared" si="10"/>
        <v>1500</v>
      </c>
      <c r="N53" s="126">
        <v>1500</v>
      </c>
      <c r="O53" s="599"/>
      <c r="P53" s="126"/>
      <c r="Q53" s="6"/>
      <c r="R53" s="6"/>
      <c r="S53" s="6"/>
      <c r="T53" s="6"/>
      <c r="U53" s="1"/>
      <c r="V53" s="86"/>
      <c r="W53" s="20"/>
      <c r="X53" s="535" t="s">
        <v>892</v>
      </c>
      <c r="Y53" s="538" t="s">
        <v>605</v>
      </c>
    </row>
    <row r="54" spans="1:25" s="18" customFormat="1" ht="31.5">
      <c r="A54" s="124" t="s">
        <v>95</v>
      </c>
      <c r="B54" s="122" t="s">
        <v>566</v>
      </c>
      <c r="C54" s="125" t="s">
        <v>166</v>
      </c>
      <c r="D54" s="626">
        <v>0.7</v>
      </c>
      <c r="E54" s="125" t="s">
        <v>71</v>
      </c>
      <c r="F54" s="125"/>
      <c r="G54" s="126">
        <f t="shared" si="9"/>
        <v>600</v>
      </c>
      <c r="H54" s="126">
        <v>600</v>
      </c>
      <c r="I54" s="157"/>
      <c r="J54" s="126">
        <v>0</v>
      </c>
      <c r="K54" s="126"/>
      <c r="L54" s="556"/>
      <c r="M54" s="126">
        <f t="shared" si="10"/>
        <v>600</v>
      </c>
      <c r="N54" s="126">
        <v>600</v>
      </c>
      <c r="O54" s="599"/>
      <c r="P54" s="126"/>
      <c r="Q54" s="6"/>
      <c r="R54" s="6"/>
      <c r="S54" s="6"/>
      <c r="T54" s="6"/>
      <c r="U54" s="1"/>
      <c r="V54" s="86"/>
      <c r="W54" s="20"/>
      <c r="X54" s="535" t="s">
        <v>892</v>
      </c>
      <c r="Y54" s="538" t="s">
        <v>605</v>
      </c>
    </row>
    <row r="55" spans="1:25" s="18" customFormat="1" ht="31.5">
      <c r="A55" s="124" t="s">
        <v>96</v>
      </c>
      <c r="B55" s="122" t="s">
        <v>567</v>
      </c>
      <c r="C55" s="125" t="s">
        <v>166</v>
      </c>
      <c r="D55" s="626"/>
      <c r="E55" s="125" t="s">
        <v>71</v>
      </c>
      <c r="F55" s="125"/>
      <c r="G55" s="126">
        <f t="shared" si="9"/>
        <v>500</v>
      </c>
      <c r="H55" s="126">
        <v>500</v>
      </c>
      <c r="I55" s="157"/>
      <c r="J55" s="126">
        <v>0</v>
      </c>
      <c r="K55" s="126"/>
      <c r="L55" s="556"/>
      <c r="M55" s="126">
        <f t="shared" si="10"/>
        <v>500</v>
      </c>
      <c r="N55" s="126">
        <v>500</v>
      </c>
      <c r="O55" s="599"/>
      <c r="P55" s="126"/>
      <c r="Q55" s="6"/>
      <c r="R55" s="6"/>
      <c r="S55" s="6"/>
      <c r="T55" s="6"/>
      <c r="U55" s="1"/>
      <c r="V55" s="86"/>
      <c r="W55" s="20"/>
      <c r="X55" s="535" t="s">
        <v>892</v>
      </c>
      <c r="Y55" s="538" t="s">
        <v>606</v>
      </c>
    </row>
    <row r="56" spans="1:25" s="18" customFormat="1" ht="31.5">
      <c r="A56" s="124" t="s">
        <v>97</v>
      </c>
      <c r="B56" s="122" t="s">
        <v>656</v>
      </c>
      <c r="C56" s="125" t="s">
        <v>531</v>
      </c>
      <c r="D56" s="626">
        <v>0.9</v>
      </c>
      <c r="E56" s="125" t="s">
        <v>71</v>
      </c>
      <c r="F56" s="125"/>
      <c r="G56" s="126">
        <f t="shared" si="9"/>
        <v>500</v>
      </c>
      <c r="H56" s="126">
        <v>252</v>
      </c>
      <c r="I56" s="157"/>
      <c r="J56" s="126">
        <v>248</v>
      </c>
      <c r="K56" s="126"/>
      <c r="L56" s="556"/>
      <c r="M56" s="126">
        <f t="shared" si="10"/>
        <v>500</v>
      </c>
      <c r="N56" s="126">
        <v>252</v>
      </c>
      <c r="O56" s="599"/>
      <c r="P56" s="126">
        <v>248</v>
      </c>
      <c r="Q56" s="6"/>
      <c r="R56" s="6"/>
      <c r="S56" s="6"/>
      <c r="T56" s="6"/>
      <c r="U56" s="1"/>
      <c r="V56" s="86"/>
      <c r="W56" s="20"/>
      <c r="X56" s="535" t="s">
        <v>892</v>
      </c>
      <c r="Y56" s="538" t="s">
        <v>605</v>
      </c>
    </row>
    <row r="57" spans="1:25" s="18" customFormat="1" ht="31.5">
      <c r="A57" s="124" t="s">
        <v>98</v>
      </c>
      <c r="B57" s="122" t="s">
        <v>657</v>
      </c>
      <c r="C57" s="125" t="s">
        <v>157</v>
      </c>
      <c r="D57" s="626">
        <v>1</v>
      </c>
      <c r="E57" s="125" t="s">
        <v>71</v>
      </c>
      <c r="F57" s="125"/>
      <c r="G57" s="126">
        <f t="shared" si="9"/>
        <v>500</v>
      </c>
      <c r="H57" s="126">
        <v>252</v>
      </c>
      <c r="I57" s="157"/>
      <c r="J57" s="126">
        <v>248</v>
      </c>
      <c r="K57" s="126"/>
      <c r="L57" s="556"/>
      <c r="M57" s="126">
        <f t="shared" si="10"/>
        <v>500</v>
      </c>
      <c r="N57" s="126">
        <v>252</v>
      </c>
      <c r="O57" s="599"/>
      <c r="P57" s="126">
        <v>248</v>
      </c>
      <c r="Q57" s="6"/>
      <c r="R57" s="6"/>
      <c r="S57" s="6"/>
      <c r="T57" s="6"/>
      <c r="U57" s="1"/>
      <c r="V57" s="86"/>
      <c r="W57" s="20"/>
      <c r="X57" s="535" t="s">
        <v>892</v>
      </c>
      <c r="Y57" s="538" t="s">
        <v>605</v>
      </c>
    </row>
    <row r="58" spans="1:25" s="18" customFormat="1" ht="15.75">
      <c r="A58" s="124" t="s">
        <v>99</v>
      </c>
      <c r="B58" s="122" t="s">
        <v>658</v>
      </c>
      <c r="C58" s="125" t="s">
        <v>166</v>
      </c>
      <c r="D58" s="626">
        <v>0.9</v>
      </c>
      <c r="E58" s="125" t="s">
        <v>71</v>
      </c>
      <c r="F58" s="125"/>
      <c r="G58" s="126">
        <f t="shared" si="9"/>
        <v>500</v>
      </c>
      <c r="H58" s="126">
        <v>252</v>
      </c>
      <c r="I58" s="157"/>
      <c r="J58" s="126">
        <v>248</v>
      </c>
      <c r="K58" s="126"/>
      <c r="L58" s="556"/>
      <c r="M58" s="126">
        <f t="shared" si="10"/>
        <v>500</v>
      </c>
      <c r="N58" s="126">
        <v>252</v>
      </c>
      <c r="O58" s="599"/>
      <c r="P58" s="126">
        <v>248</v>
      </c>
      <c r="Q58" s="6"/>
      <c r="R58" s="6"/>
      <c r="S58" s="6"/>
      <c r="T58" s="6"/>
      <c r="U58" s="1"/>
      <c r="V58" s="86"/>
      <c r="W58" s="20"/>
      <c r="X58" s="535" t="s">
        <v>892</v>
      </c>
      <c r="Y58" s="538" t="s">
        <v>605</v>
      </c>
    </row>
    <row r="59" spans="1:25" s="159" customFormat="1" ht="31.5">
      <c r="A59" s="550" t="s">
        <v>108</v>
      </c>
      <c r="B59" s="551" t="s">
        <v>659</v>
      </c>
      <c r="C59" s="552" t="s">
        <v>522</v>
      </c>
      <c r="D59" s="626">
        <v>1.2</v>
      </c>
      <c r="E59" s="552" t="s">
        <v>71</v>
      </c>
      <c r="F59" s="552"/>
      <c r="G59" s="157">
        <f t="shared" si="9"/>
        <v>500</v>
      </c>
      <c r="H59" s="157">
        <v>252</v>
      </c>
      <c r="I59" s="157"/>
      <c r="J59" s="157">
        <v>248</v>
      </c>
      <c r="K59" s="157"/>
      <c r="L59" s="556"/>
      <c r="M59" s="157">
        <f t="shared" si="10"/>
        <v>500</v>
      </c>
      <c r="N59" s="157">
        <v>252</v>
      </c>
      <c r="O59" s="599"/>
      <c r="P59" s="157">
        <v>248</v>
      </c>
      <c r="Q59" s="156"/>
      <c r="R59" s="156"/>
      <c r="S59" s="156"/>
      <c r="T59" s="156"/>
      <c r="U59" s="84"/>
      <c r="V59" s="85"/>
      <c r="W59" s="553"/>
      <c r="X59" s="554" t="s">
        <v>892</v>
      </c>
      <c r="Y59" s="549" t="s">
        <v>605</v>
      </c>
    </row>
    <row r="60" spans="1:25" s="18" customFormat="1" ht="31.5">
      <c r="A60" s="124" t="s">
        <v>109</v>
      </c>
      <c r="B60" s="122" t="s">
        <v>660</v>
      </c>
      <c r="C60" s="125" t="s">
        <v>523</v>
      </c>
      <c r="D60" s="626">
        <v>0.9</v>
      </c>
      <c r="E60" s="125" t="s">
        <v>71</v>
      </c>
      <c r="F60" s="125"/>
      <c r="G60" s="126">
        <f t="shared" si="9"/>
        <v>500</v>
      </c>
      <c r="H60" s="126">
        <v>252</v>
      </c>
      <c r="I60" s="157"/>
      <c r="J60" s="126">
        <v>248</v>
      </c>
      <c r="K60" s="126"/>
      <c r="L60" s="556"/>
      <c r="M60" s="126">
        <f t="shared" si="10"/>
        <v>500</v>
      </c>
      <c r="N60" s="126">
        <v>252</v>
      </c>
      <c r="O60" s="599"/>
      <c r="P60" s="126">
        <v>248</v>
      </c>
      <c r="Q60" s="6"/>
      <c r="R60" s="6"/>
      <c r="S60" s="6"/>
      <c r="T60" s="6"/>
      <c r="U60" s="1"/>
      <c r="V60" s="86"/>
      <c r="W60" s="20"/>
      <c r="X60" s="535" t="s">
        <v>892</v>
      </c>
      <c r="Y60" s="538" t="s">
        <v>605</v>
      </c>
    </row>
    <row r="61" spans="1:25" s="18" customFormat="1" ht="47.25">
      <c r="A61" s="124" t="s">
        <v>110</v>
      </c>
      <c r="B61" s="122" t="s">
        <v>661</v>
      </c>
      <c r="C61" s="125" t="s">
        <v>160</v>
      </c>
      <c r="D61" s="626">
        <v>1</v>
      </c>
      <c r="E61" s="125" t="s">
        <v>71</v>
      </c>
      <c r="F61" s="125"/>
      <c r="G61" s="126">
        <f t="shared" si="9"/>
        <v>500</v>
      </c>
      <c r="H61" s="126">
        <v>252</v>
      </c>
      <c r="I61" s="157"/>
      <c r="J61" s="126">
        <v>248</v>
      </c>
      <c r="K61" s="126"/>
      <c r="L61" s="556"/>
      <c r="M61" s="126">
        <f t="shared" si="10"/>
        <v>500</v>
      </c>
      <c r="N61" s="126">
        <v>252</v>
      </c>
      <c r="O61" s="599"/>
      <c r="P61" s="126">
        <v>248</v>
      </c>
      <c r="Q61" s="6"/>
      <c r="R61" s="6"/>
      <c r="S61" s="6"/>
      <c r="T61" s="6"/>
      <c r="U61" s="1" t="s">
        <v>40</v>
      </c>
      <c r="V61" s="86"/>
      <c r="W61" s="20"/>
      <c r="X61" s="535" t="s">
        <v>892</v>
      </c>
      <c r="Y61" s="538" t="s">
        <v>608</v>
      </c>
    </row>
    <row r="62" spans="1:25" s="18" customFormat="1" ht="18" customHeight="1">
      <c r="A62" s="124" t="s">
        <v>111</v>
      </c>
      <c r="B62" s="122" t="s">
        <v>662</v>
      </c>
      <c r="C62" s="125" t="s">
        <v>156</v>
      </c>
      <c r="D62" s="626">
        <v>670</v>
      </c>
      <c r="E62" s="125" t="s">
        <v>71</v>
      </c>
      <c r="F62" s="125"/>
      <c r="G62" s="126">
        <f t="shared" si="9"/>
        <v>450</v>
      </c>
      <c r="H62" s="126">
        <v>252</v>
      </c>
      <c r="I62" s="157"/>
      <c r="J62" s="126">
        <v>198</v>
      </c>
      <c r="K62" s="126"/>
      <c r="L62" s="556"/>
      <c r="M62" s="126">
        <f t="shared" si="10"/>
        <v>450</v>
      </c>
      <c r="N62" s="126">
        <v>252</v>
      </c>
      <c r="O62" s="599"/>
      <c r="P62" s="126">
        <v>198</v>
      </c>
      <c r="Q62" s="6"/>
      <c r="R62" s="6"/>
      <c r="S62" s="6"/>
      <c r="T62" s="6"/>
      <c r="U62" s="1" t="s">
        <v>40</v>
      </c>
      <c r="V62" s="86"/>
      <c r="W62" s="20"/>
      <c r="X62" s="535" t="s">
        <v>892</v>
      </c>
      <c r="Y62" s="538" t="s">
        <v>607</v>
      </c>
    </row>
    <row r="63" spans="1:25" s="18" customFormat="1" ht="31.5">
      <c r="A63" s="124" t="s">
        <v>112</v>
      </c>
      <c r="B63" s="122" t="s">
        <v>663</v>
      </c>
      <c r="C63" s="125" t="s">
        <v>155</v>
      </c>
      <c r="D63" s="626">
        <v>200</v>
      </c>
      <c r="E63" s="125" t="s">
        <v>71</v>
      </c>
      <c r="F63" s="125"/>
      <c r="G63" s="126">
        <f t="shared" si="9"/>
        <v>490</v>
      </c>
      <c r="H63" s="126">
        <v>252</v>
      </c>
      <c r="I63" s="157"/>
      <c r="J63" s="126">
        <v>238</v>
      </c>
      <c r="K63" s="126"/>
      <c r="L63" s="556"/>
      <c r="M63" s="126">
        <f t="shared" si="10"/>
        <v>490</v>
      </c>
      <c r="N63" s="126">
        <v>252</v>
      </c>
      <c r="O63" s="599"/>
      <c r="P63" s="126">
        <v>238</v>
      </c>
      <c r="Q63" s="6"/>
      <c r="R63" s="6"/>
      <c r="S63" s="6"/>
      <c r="T63" s="6"/>
      <c r="U63" s="1" t="s">
        <v>40</v>
      </c>
      <c r="V63" s="86"/>
      <c r="W63" s="20"/>
      <c r="X63" s="535" t="s">
        <v>892</v>
      </c>
      <c r="Y63" s="538" t="s">
        <v>607</v>
      </c>
    </row>
    <row r="64" spans="1:25" s="18" customFormat="1" ht="31.5">
      <c r="A64" s="124" t="s">
        <v>113</v>
      </c>
      <c r="B64" s="122" t="s">
        <v>664</v>
      </c>
      <c r="C64" s="125" t="s">
        <v>158</v>
      </c>
      <c r="D64" s="626">
        <v>400</v>
      </c>
      <c r="E64" s="125" t="s">
        <v>71</v>
      </c>
      <c r="F64" s="125"/>
      <c r="G64" s="126">
        <f t="shared" si="9"/>
        <v>450</v>
      </c>
      <c r="H64" s="126">
        <v>252</v>
      </c>
      <c r="I64" s="157"/>
      <c r="J64" s="126">
        <v>198</v>
      </c>
      <c r="K64" s="126"/>
      <c r="L64" s="556"/>
      <c r="M64" s="126">
        <f t="shared" si="10"/>
        <v>450</v>
      </c>
      <c r="N64" s="126">
        <v>252</v>
      </c>
      <c r="O64" s="599"/>
      <c r="P64" s="126">
        <v>198</v>
      </c>
      <c r="Q64" s="6"/>
      <c r="R64" s="6"/>
      <c r="S64" s="6"/>
      <c r="T64" s="6"/>
      <c r="U64" s="1" t="s">
        <v>40</v>
      </c>
      <c r="V64" s="86"/>
      <c r="W64" s="20"/>
      <c r="X64" s="535" t="s">
        <v>892</v>
      </c>
      <c r="Y64" s="538" t="s">
        <v>607</v>
      </c>
    </row>
    <row r="65" spans="1:25" s="23" customFormat="1" ht="21" customHeight="1">
      <c r="A65" s="16" t="s">
        <v>46</v>
      </c>
      <c r="B65" s="90" t="s">
        <v>152</v>
      </c>
      <c r="C65" s="17"/>
      <c r="D65" s="625"/>
      <c r="E65" s="17"/>
      <c r="F65" s="17"/>
      <c r="G65" s="8">
        <f>+SUBTOTAL(9,G66:G77)</f>
        <v>6418</v>
      </c>
      <c r="H65" s="8">
        <f t="shared" ref="H65:P65" si="11">+SUBTOTAL(9,H66:H77)</f>
        <v>6418</v>
      </c>
      <c r="I65" s="154"/>
      <c r="J65" s="8">
        <f t="shared" si="11"/>
        <v>0</v>
      </c>
      <c r="K65" s="8">
        <f t="shared" si="11"/>
        <v>0</v>
      </c>
      <c r="L65" s="740">
        <f t="shared" si="11"/>
        <v>0</v>
      </c>
      <c r="M65" s="8">
        <f t="shared" si="11"/>
        <v>6418</v>
      </c>
      <c r="N65" s="8">
        <f t="shared" si="11"/>
        <v>6418</v>
      </c>
      <c r="O65" s="601"/>
      <c r="P65" s="8">
        <f t="shared" si="11"/>
        <v>0</v>
      </c>
      <c r="Q65" s="8">
        <f t="shared" ref="Q65:T65" si="12">SUM(Q66:Q77)</f>
        <v>0</v>
      </c>
      <c r="R65" s="8">
        <f t="shared" si="12"/>
        <v>0</v>
      </c>
      <c r="S65" s="8">
        <f t="shared" si="12"/>
        <v>0</v>
      </c>
      <c r="T65" s="8">
        <f t="shared" si="12"/>
        <v>0</v>
      </c>
      <c r="U65" s="89"/>
      <c r="V65" s="89"/>
      <c r="W65" s="17"/>
      <c r="X65" s="535" t="s">
        <v>892</v>
      </c>
      <c r="Y65" s="538" t="s">
        <v>895</v>
      </c>
    </row>
    <row r="66" spans="1:25" s="18" customFormat="1" ht="31.5">
      <c r="A66" s="19" t="s">
        <v>18</v>
      </c>
      <c r="B66" s="122" t="s">
        <v>568</v>
      </c>
      <c r="C66" s="125" t="s">
        <v>600</v>
      </c>
      <c r="D66" s="626" t="s">
        <v>229</v>
      </c>
      <c r="E66" s="125" t="s">
        <v>71</v>
      </c>
      <c r="F66" s="125"/>
      <c r="G66" s="126">
        <v>700</v>
      </c>
      <c r="H66" s="126">
        <v>700</v>
      </c>
      <c r="I66" s="157"/>
      <c r="J66" s="126"/>
      <c r="K66" s="126"/>
      <c r="L66" s="556"/>
      <c r="M66" s="126">
        <v>700</v>
      </c>
      <c r="N66" s="126">
        <v>700</v>
      </c>
      <c r="O66" s="599"/>
      <c r="P66" s="6"/>
      <c r="Q66" s="6"/>
      <c r="R66" s="6"/>
      <c r="S66" s="6"/>
      <c r="T66" s="6"/>
      <c r="U66" s="1" t="s">
        <v>40</v>
      </c>
      <c r="V66" s="86"/>
      <c r="W66" s="20"/>
      <c r="X66" s="535" t="s">
        <v>892</v>
      </c>
      <c r="Y66" s="538" t="s">
        <v>605</v>
      </c>
    </row>
    <row r="67" spans="1:25" s="18" customFormat="1" ht="31.5">
      <c r="A67" s="19" t="s">
        <v>19</v>
      </c>
      <c r="B67" s="122" t="s">
        <v>569</v>
      </c>
      <c r="C67" s="125" t="s">
        <v>600</v>
      </c>
      <c r="D67" s="626" t="s">
        <v>229</v>
      </c>
      <c r="E67" s="125" t="s">
        <v>71</v>
      </c>
      <c r="F67" s="125"/>
      <c r="G67" s="126">
        <v>700</v>
      </c>
      <c r="H67" s="126">
        <v>700</v>
      </c>
      <c r="I67" s="157"/>
      <c r="J67" s="126"/>
      <c r="K67" s="126"/>
      <c r="L67" s="556"/>
      <c r="M67" s="126">
        <v>700</v>
      </c>
      <c r="N67" s="126">
        <v>700</v>
      </c>
      <c r="O67" s="599"/>
      <c r="P67" s="6"/>
      <c r="Q67" s="6"/>
      <c r="R67" s="6"/>
      <c r="S67" s="6"/>
      <c r="T67" s="6"/>
      <c r="U67" s="1" t="s">
        <v>40</v>
      </c>
      <c r="V67" s="86"/>
      <c r="W67" s="20"/>
      <c r="X67" s="535" t="s">
        <v>892</v>
      </c>
      <c r="Y67" s="538" t="s">
        <v>605</v>
      </c>
    </row>
    <row r="68" spans="1:25" s="18" customFormat="1" ht="21" customHeight="1">
      <c r="A68" s="19" t="s">
        <v>60</v>
      </c>
      <c r="B68" s="122" t="s">
        <v>570</v>
      </c>
      <c r="C68" s="125" t="s">
        <v>209</v>
      </c>
      <c r="D68" s="626" t="s">
        <v>229</v>
      </c>
      <c r="E68" s="125" t="s">
        <v>71</v>
      </c>
      <c r="F68" s="125"/>
      <c r="G68" s="126">
        <v>1000</v>
      </c>
      <c r="H68" s="126">
        <v>1000</v>
      </c>
      <c r="I68" s="157"/>
      <c r="J68" s="126"/>
      <c r="K68" s="126"/>
      <c r="L68" s="556"/>
      <c r="M68" s="126">
        <v>1000</v>
      </c>
      <c r="N68" s="126">
        <v>1000</v>
      </c>
      <c r="O68" s="599"/>
      <c r="P68" s="6"/>
      <c r="Q68" s="6"/>
      <c r="R68" s="6"/>
      <c r="S68" s="6"/>
      <c r="T68" s="6"/>
      <c r="U68" s="1" t="s">
        <v>40</v>
      </c>
      <c r="V68" s="86"/>
      <c r="W68" s="20"/>
      <c r="X68" s="535" t="s">
        <v>892</v>
      </c>
      <c r="Y68" s="538" t="s">
        <v>605</v>
      </c>
    </row>
    <row r="69" spans="1:25" s="18" customFormat="1" ht="47.25">
      <c r="A69" s="19" t="s">
        <v>61</v>
      </c>
      <c r="B69" s="122" t="s">
        <v>680</v>
      </c>
      <c r="C69" s="125" t="s">
        <v>525</v>
      </c>
      <c r="D69" s="626" t="s">
        <v>666</v>
      </c>
      <c r="E69" s="125" t="s">
        <v>71</v>
      </c>
      <c r="F69" s="125"/>
      <c r="G69" s="126">
        <v>800</v>
      </c>
      <c r="H69" s="126">
        <v>800</v>
      </c>
      <c r="I69" s="157"/>
      <c r="J69" s="126"/>
      <c r="K69" s="126"/>
      <c r="L69" s="556"/>
      <c r="M69" s="126">
        <v>800</v>
      </c>
      <c r="N69" s="126">
        <v>800</v>
      </c>
      <c r="O69" s="599"/>
      <c r="P69" s="6"/>
      <c r="Q69" s="6"/>
      <c r="R69" s="6"/>
      <c r="S69" s="6"/>
      <c r="T69" s="6"/>
      <c r="U69" s="1" t="s">
        <v>40</v>
      </c>
      <c r="V69" s="86"/>
      <c r="W69" s="20"/>
      <c r="X69" s="535" t="s">
        <v>892</v>
      </c>
      <c r="Y69" s="538" t="s">
        <v>605</v>
      </c>
    </row>
    <row r="70" spans="1:25" s="18" customFormat="1" ht="15.75">
      <c r="A70" s="19" t="s">
        <v>64</v>
      </c>
      <c r="B70" s="122" t="s">
        <v>571</v>
      </c>
      <c r="C70" s="125" t="s">
        <v>207</v>
      </c>
      <c r="D70" s="626" t="s">
        <v>683</v>
      </c>
      <c r="E70" s="125" t="s">
        <v>71</v>
      </c>
      <c r="F70" s="125"/>
      <c r="G70" s="126">
        <v>416</v>
      </c>
      <c r="H70" s="126">
        <v>416</v>
      </c>
      <c r="I70" s="157"/>
      <c r="J70" s="126"/>
      <c r="K70" s="126"/>
      <c r="L70" s="556"/>
      <c r="M70" s="126">
        <v>416</v>
      </c>
      <c r="N70" s="126">
        <v>416</v>
      </c>
      <c r="O70" s="599"/>
      <c r="P70" s="6"/>
      <c r="Q70" s="6"/>
      <c r="R70" s="6"/>
      <c r="S70" s="6"/>
      <c r="T70" s="6"/>
      <c r="U70" s="1" t="s">
        <v>40</v>
      </c>
      <c r="V70" s="86"/>
      <c r="W70" s="20"/>
      <c r="X70" s="535" t="s">
        <v>892</v>
      </c>
      <c r="Y70" s="538" t="s">
        <v>608</v>
      </c>
    </row>
    <row r="71" spans="1:25" s="18" customFormat="1" ht="21" customHeight="1">
      <c r="A71" s="19" t="s">
        <v>88</v>
      </c>
      <c r="B71" s="122" t="s">
        <v>572</v>
      </c>
      <c r="C71" s="125" t="s">
        <v>573</v>
      </c>
      <c r="D71" s="626" t="s">
        <v>684</v>
      </c>
      <c r="E71" s="125" t="s">
        <v>71</v>
      </c>
      <c r="F71" s="125"/>
      <c r="G71" s="126">
        <v>290</v>
      </c>
      <c r="H71" s="126">
        <v>290</v>
      </c>
      <c r="I71" s="157"/>
      <c r="J71" s="126"/>
      <c r="K71" s="126"/>
      <c r="L71" s="556"/>
      <c r="M71" s="126">
        <v>290</v>
      </c>
      <c r="N71" s="126">
        <v>290</v>
      </c>
      <c r="O71" s="599"/>
      <c r="P71" s="6"/>
      <c r="Q71" s="6"/>
      <c r="R71" s="6"/>
      <c r="S71" s="6"/>
      <c r="T71" s="6"/>
      <c r="U71" s="1" t="s">
        <v>40</v>
      </c>
      <c r="V71" s="86"/>
      <c r="W71" s="20"/>
      <c r="X71" s="535" t="s">
        <v>892</v>
      </c>
      <c r="Y71" s="538" t="s">
        <v>605</v>
      </c>
    </row>
    <row r="72" spans="1:25" s="18" customFormat="1" ht="31.5">
      <c r="A72" s="19" t="s">
        <v>89</v>
      </c>
      <c r="B72" s="122" t="s">
        <v>574</v>
      </c>
      <c r="C72" s="125" t="s">
        <v>213</v>
      </c>
      <c r="D72" s="626" t="s">
        <v>685</v>
      </c>
      <c r="E72" s="125" t="s">
        <v>71</v>
      </c>
      <c r="F72" s="125"/>
      <c r="G72" s="126">
        <v>76</v>
      </c>
      <c r="H72" s="126">
        <v>76</v>
      </c>
      <c r="I72" s="157"/>
      <c r="J72" s="126"/>
      <c r="K72" s="126"/>
      <c r="L72" s="556"/>
      <c r="M72" s="126">
        <v>76</v>
      </c>
      <c r="N72" s="126">
        <v>76</v>
      </c>
      <c r="O72" s="599"/>
      <c r="P72" s="6"/>
      <c r="Q72" s="6"/>
      <c r="R72" s="6"/>
      <c r="S72" s="6"/>
      <c r="T72" s="6"/>
      <c r="U72" s="1" t="s">
        <v>40</v>
      </c>
      <c r="V72" s="86"/>
      <c r="W72" s="20"/>
      <c r="X72" s="535" t="s">
        <v>892</v>
      </c>
      <c r="Y72" s="538" t="s">
        <v>608</v>
      </c>
    </row>
    <row r="73" spans="1:25" s="18" customFormat="1" ht="31.5">
      <c r="A73" s="19" t="s">
        <v>90</v>
      </c>
      <c r="B73" s="122" t="s">
        <v>575</v>
      </c>
      <c r="C73" s="125" t="s">
        <v>576</v>
      </c>
      <c r="D73" s="626" t="s">
        <v>686</v>
      </c>
      <c r="E73" s="125" t="s">
        <v>71</v>
      </c>
      <c r="F73" s="125"/>
      <c r="G73" s="126">
        <v>350</v>
      </c>
      <c r="H73" s="126">
        <v>350</v>
      </c>
      <c r="I73" s="157"/>
      <c r="J73" s="126"/>
      <c r="K73" s="126"/>
      <c r="L73" s="556"/>
      <c r="M73" s="126">
        <v>350</v>
      </c>
      <c r="N73" s="126">
        <v>350</v>
      </c>
      <c r="O73" s="599"/>
      <c r="P73" s="6"/>
      <c r="Q73" s="6"/>
      <c r="R73" s="6"/>
      <c r="S73" s="6"/>
      <c r="T73" s="6"/>
      <c r="U73" s="1" t="s">
        <v>40</v>
      </c>
      <c r="V73" s="86"/>
      <c r="W73" s="20"/>
      <c r="X73" s="535" t="s">
        <v>892</v>
      </c>
      <c r="Y73" s="538" t="s">
        <v>608</v>
      </c>
    </row>
    <row r="74" spans="1:25" s="18" customFormat="1" ht="32.25" customHeight="1">
      <c r="A74" s="19" t="s">
        <v>91</v>
      </c>
      <c r="B74" s="122" t="s">
        <v>577</v>
      </c>
      <c r="C74" s="125" t="s">
        <v>524</v>
      </c>
      <c r="D74" s="626" t="s">
        <v>668</v>
      </c>
      <c r="E74" s="125" t="s">
        <v>71</v>
      </c>
      <c r="F74" s="125"/>
      <c r="G74" s="126">
        <v>370</v>
      </c>
      <c r="H74" s="126">
        <v>370</v>
      </c>
      <c r="I74" s="157"/>
      <c r="J74" s="126"/>
      <c r="K74" s="126"/>
      <c r="L74" s="556"/>
      <c r="M74" s="126">
        <v>370</v>
      </c>
      <c r="N74" s="126">
        <v>370</v>
      </c>
      <c r="O74" s="599"/>
      <c r="P74" s="6"/>
      <c r="Q74" s="6"/>
      <c r="R74" s="6"/>
      <c r="S74" s="6"/>
      <c r="T74" s="6"/>
      <c r="U74" s="1" t="s">
        <v>40</v>
      </c>
      <c r="V74" s="86"/>
      <c r="W74" s="20"/>
      <c r="X74" s="535" t="s">
        <v>892</v>
      </c>
      <c r="Y74" s="538" t="s">
        <v>605</v>
      </c>
    </row>
    <row r="75" spans="1:25" s="18" customFormat="1" ht="21" customHeight="1">
      <c r="A75" s="19" t="s">
        <v>92</v>
      </c>
      <c r="B75" s="122" t="s">
        <v>578</v>
      </c>
      <c r="C75" s="125" t="s">
        <v>524</v>
      </c>
      <c r="D75" s="626" t="s">
        <v>215</v>
      </c>
      <c r="E75" s="125" t="s">
        <v>71</v>
      </c>
      <c r="F75" s="125"/>
      <c r="G75" s="126">
        <v>600</v>
      </c>
      <c r="H75" s="126">
        <v>600</v>
      </c>
      <c r="I75" s="157"/>
      <c r="J75" s="126"/>
      <c r="K75" s="126"/>
      <c r="L75" s="556"/>
      <c r="M75" s="126">
        <v>600</v>
      </c>
      <c r="N75" s="126">
        <v>600</v>
      </c>
      <c r="O75" s="599"/>
      <c r="P75" s="6"/>
      <c r="Q75" s="6"/>
      <c r="R75" s="6"/>
      <c r="S75" s="6"/>
      <c r="T75" s="6"/>
      <c r="U75" s="1" t="s">
        <v>40</v>
      </c>
      <c r="V75" s="86"/>
      <c r="W75" s="20"/>
      <c r="X75" s="535" t="s">
        <v>892</v>
      </c>
      <c r="Y75" s="538" t="s">
        <v>605</v>
      </c>
    </row>
    <row r="76" spans="1:25" s="18" customFormat="1" ht="33" customHeight="1">
      <c r="A76" s="19" t="s">
        <v>93</v>
      </c>
      <c r="B76" s="122" t="s">
        <v>579</v>
      </c>
      <c r="C76" s="125" t="s">
        <v>580</v>
      </c>
      <c r="D76" s="626" t="s">
        <v>687</v>
      </c>
      <c r="E76" s="125" t="s">
        <v>71</v>
      </c>
      <c r="F76" s="125"/>
      <c r="G76" s="126">
        <v>716</v>
      </c>
      <c r="H76" s="126">
        <v>716</v>
      </c>
      <c r="I76" s="157"/>
      <c r="J76" s="126"/>
      <c r="K76" s="126"/>
      <c r="L76" s="556"/>
      <c r="M76" s="126">
        <v>716</v>
      </c>
      <c r="N76" s="126">
        <v>716</v>
      </c>
      <c r="O76" s="599"/>
      <c r="P76" s="6"/>
      <c r="Q76" s="6"/>
      <c r="R76" s="6"/>
      <c r="S76" s="6"/>
      <c r="T76" s="6"/>
      <c r="U76" s="1" t="s">
        <v>40</v>
      </c>
      <c r="V76" s="86"/>
      <c r="W76" s="20"/>
      <c r="X76" s="535" t="s">
        <v>892</v>
      </c>
      <c r="Y76" s="538" t="s">
        <v>605</v>
      </c>
    </row>
    <row r="77" spans="1:25" s="18" customFormat="1" ht="21" customHeight="1">
      <c r="A77" s="19" t="s">
        <v>94</v>
      </c>
      <c r="B77" s="91" t="s">
        <v>581</v>
      </c>
      <c r="C77" s="125" t="s">
        <v>582</v>
      </c>
      <c r="D77" s="626" t="s">
        <v>688</v>
      </c>
      <c r="E77" s="125" t="s">
        <v>71</v>
      </c>
      <c r="F77" s="125"/>
      <c r="G77" s="126">
        <v>400</v>
      </c>
      <c r="H77" s="126">
        <v>400</v>
      </c>
      <c r="I77" s="157"/>
      <c r="J77" s="126"/>
      <c r="K77" s="126"/>
      <c r="L77" s="556"/>
      <c r="M77" s="126">
        <v>400</v>
      </c>
      <c r="N77" s="126">
        <v>400</v>
      </c>
      <c r="O77" s="599"/>
      <c r="P77" s="6"/>
      <c r="Q77" s="6"/>
      <c r="R77" s="6"/>
      <c r="S77" s="6"/>
      <c r="T77" s="6"/>
      <c r="U77" s="1" t="s">
        <v>40</v>
      </c>
      <c r="V77" s="86"/>
      <c r="W77" s="20"/>
      <c r="X77" s="535" t="s">
        <v>892</v>
      </c>
      <c r="Y77" s="538" t="s">
        <v>608</v>
      </c>
    </row>
    <row r="78" spans="1:25" s="23" customFormat="1" ht="21" customHeight="1">
      <c r="A78" s="127" t="s">
        <v>47</v>
      </c>
      <c r="B78" s="128" t="s">
        <v>204</v>
      </c>
      <c r="C78" s="129"/>
      <c r="D78" s="625"/>
      <c r="E78" s="129"/>
      <c r="F78" s="129"/>
      <c r="G78" s="110">
        <f t="shared" ref="G78:P78" si="13">+SUBTOTAL(9,G79:G90)</f>
        <v>4277</v>
      </c>
      <c r="H78" s="110">
        <f t="shared" si="13"/>
        <v>3564</v>
      </c>
      <c r="I78" s="557"/>
      <c r="J78" s="110">
        <f t="shared" si="13"/>
        <v>0</v>
      </c>
      <c r="K78" s="110">
        <f t="shared" si="13"/>
        <v>713</v>
      </c>
      <c r="L78" s="740">
        <f t="shared" si="13"/>
        <v>0</v>
      </c>
      <c r="M78" s="110">
        <f t="shared" si="13"/>
        <v>3564</v>
      </c>
      <c r="N78" s="110">
        <f t="shared" si="13"/>
        <v>3564</v>
      </c>
      <c r="O78" s="601"/>
      <c r="P78" s="110">
        <f t="shared" si="13"/>
        <v>0</v>
      </c>
      <c r="Q78" s="8">
        <f>SUM(Q79:Q90)</f>
        <v>0</v>
      </c>
      <c r="R78" s="8">
        <f>SUM(R79:R90)</f>
        <v>0</v>
      </c>
      <c r="S78" s="8">
        <f>SUM(S79:S90)</f>
        <v>0</v>
      </c>
      <c r="T78" s="8">
        <f>SUM(T79:T90)</f>
        <v>0</v>
      </c>
      <c r="U78" s="89"/>
      <c r="V78" s="89"/>
      <c r="W78" s="17"/>
      <c r="X78" s="535" t="s">
        <v>892</v>
      </c>
      <c r="Y78" s="538" t="s">
        <v>895</v>
      </c>
    </row>
    <row r="79" spans="1:25" s="18" customFormat="1" ht="31.5">
      <c r="A79" s="124" t="s">
        <v>18</v>
      </c>
      <c r="B79" s="122" t="s">
        <v>681</v>
      </c>
      <c r="C79" s="125" t="s">
        <v>489</v>
      </c>
      <c r="D79" s="626" t="s">
        <v>215</v>
      </c>
      <c r="E79" s="125" t="s">
        <v>71</v>
      </c>
      <c r="F79" s="125"/>
      <c r="G79" s="126">
        <f>SUM(H79:K79)</f>
        <v>300</v>
      </c>
      <c r="H79" s="126">
        <v>250</v>
      </c>
      <c r="I79" s="157"/>
      <c r="J79" s="126">
        <v>0</v>
      </c>
      <c r="K79" s="126">
        <v>50</v>
      </c>
      <c r="L79" s="556"/>
      <c r="M79" s="126">
        <f>SUM(N79:P79)</f>
        <v>250</v>
      </c>
      <c r="N79" s="126">
        <v>250</v>
      </c>
      <c r="O79" s="599"/>
      <c r="P79" s="126"/>
      <c r="Q79" s="6"/>
      <c r="R79" s="6"/>
      <c r="S79" s="6"/>
      <c r="T79" s="6"/>
      <c r="U79" s="1" t="s">
        <v>40</v>
      </c>
      <c r="V79" s="86"/>
      <c r="W79" s="20"/>
      <c r="X79" s="535" t="s">
        <v>892</v>
      </c>
      <c r="Y79" s="538" t="s">
        <v>605</v>
      </c>
    </row>
    <row r="80" spans="1:25" s="18" customFormat="1" ht="31.5">
      <c r="A80" s="124" t="s">
        <v>19</v>
      </c>
      <c r="B80" s="122" t="s">
        <v>584</v>
      </c>
      <c r="C80" s="125" t="s">
        <v>489</v>
      </c>
      <c r="D80" s="626" t="s">
        <v>689</v>
      </c>
      <c r="E80" s="125" t="s">
        <v>71</v>
      </c>
      <c r="F80" s="125"/>
      <c r="G80" s="126">
        <f t="shared" ref="G80:G90" si="14">SUM(H80:K80)</f>
        <v>230</v>
      </c>
      <c r="H80" s="126">
        <v>180</v>
      </c>
      <c r="I80" s="157"/>
      <c r="J80" s="126">
        <v>0</v>
      </c>
      <c r="K80" s="126">
        <v>50</v>
      </c>
      <c r="L80" s="556"/>
      <c r="M80" s="126">
        <f t="shared" ref="M80:M90" si="15">SUM(N80:P80)</f>
        <v>180</v>
      </c>
      <c r="N80" s="126">
        <v>180</v>
      </c>
      <c r="O80" s="599"/>
      <c r="P80" s="126"/>
      <c r="Q80" s="6"/>
      <c r="R80" s="6"/>
      <c r="S80" s="6"/>
      <c r="T80" s="6"/>
      <c r="U80" s="1" t="s">
        <v>40</v>
      </c>
      <c r="V80" s="86"/>
      <c r="W80" s="20"/>
      <c r="X80" s="535" t="s">
        <v>892</v>
      </c>
      <c r="Y80" s="538" t="s">
        <v>608</v>
      </c>
    </row>
    <row r="81" spans="1:25" s="18" customFormat="1" ht="31.5">
      <c r="A81" s="124" t="s">
        <v>60</v>
      </c>
      <c r="B81" s="122" t="s">
        <v>583</v>
      </c>
      <c r="C81" s="125" t="s">
        <v>489</v>
      </c>
      <c r="D81" s="626" t="s">
        <v>690</v>
      </c>
      <c r="E81" s="125" t="s">
        <v>71</v>
      </c>
      <c r="F81" s="125"/>
      <c r="G81" s="126">
        <f t="shared" si="14"/>
        <v>650</v>
      </c>
      <c r="H81" s="126">
        <v>500</v>
      </c>
      <c r="I81" s="157"/>
      <c r="J81" s="126">
        <v>0</v>
      </c>
      <c r="K81" s="126">
        <v>150</v>
      </c>
      <c r="L81" s="556"/>
      <c r="M81" s="126">
        <f t="shared" si="15"/>
        <v>500</v>
      </c>
      <c r="N81" s="126">
        <v>500</v>
      </c>
      <c r="O81" s="599"/>
      <c r="P81" s="126"/>
      <c r="Q81" s="6"/>
      <c r="R81" s="6"/>
      <c r="S81" s="6"/>
      <c r="T81" s="6"/>
      <c r="U81" s="1" t="s">
        <v>40</v>
      </c>
      <c r="V81" s="86"/>
      <c r="W81" s="20"/>
      <c r="X81" s="535" t="s">
        <v>892</v>
      </c>
      <c r="Y81" s="538" t="s">
        <v>605</v>
      </c>
    </row>
    <row r="82" spans="1:25" s="18" customFormat="1" ht="31.5">
      <c r="A82" s="124" t="s">
        <v>61</v>
      </c>
      <c r="B82" s="122" t="s">
        <v>585</v>
      </c>
      <c r="C82" s="125" t="s">
        <v>489</v>
      </c>
      <c r="D82" s="626" t="s">
        <v>215</v>
      </c>
      <c r="E82" s="125" t="s">
        <v>71</v>
      </c>
      <c r="F82" s="125"/>
      <c r="G82" s="126">
        <f t="shared" si="14"/>
        <v>350</v>
      </c>
      <c r="H82" s="126">
        <v>250</v>
      </c>
      <c r="I82" s="157"/>
      <c r="J82" s="126">
        <v>0</v>
      </c>
      <c r="K82" s="126">
        <v>100</v>
      </c>
      <c r="L82" s="556"/>
      <c r="M82" s="126">
        <f t="shared" si="15"/>
        <v>250</v>
      </c>
      <c r="N82" s="126">
        <v>250</v>
      </c>
      <c r="O82" s="599"/>
      <c r="P82" s="126"/>
      <c r="Q82" s="6"/>
      <c r="R82" s="6"/>
      <c r="S82" s="6"/>
      <c r="T82" s="6"/>
      <c r="U82" s="1" t="s">
        <v>40</v>
      </c>
      <c r="V82" s="86"/>
      <c r="W82" s="20"/>
      <c r="X82" s="535" t="s">
        <v>892</v>
      </c>
      <c r="Y82" s="538" t="s">
        <v>605</v>
      </c>
    </row>
    <row r="83" spans="1:25" s="18" customFormat="1" ht="31.5">
      <c r="A83" s="124" t="s">
        <v>64</v>
      </c>
      <c r="B83" s="122" t="s">
        <v>618</v>
      </c>
      <c r="C83" s="125" t="s">
        <v>489</v>
      </c>
      <c r="D83" s="626" t="s">
        <v>691</v>
      </c>
      <c r="E83" s="125" t="s">
        <v>71</v>
      </c>
      <c r="F83" s="125"/>
      <c r="G83" s="126">
        <f t="shared" si="14"/>
        <v>452</v>
      </c>
      <c r="H83" s="126">
        <v>252</v>
      </c>
      <c r="I83" s="157"/>
      <c r="J83" s="126">
        <v>0</v>
      </c>
      <c r="K83" s="126">
        <v>200</v>
      </c>
      <c r="L83" s="556"/>
      <c r="M83" s="126">
        <f t="shared" si="15"/>
        <v>252</v>
      </c>
      <c r="N83" s="126">
        <v>252</v>
      </c>
      <c r="O83" s="599"/>
      <c r="P83" s="126"/>
      <c r="Q83" s="6"/>
      <c r="R83" s="6"/>
      <c r="S83" s="6"/>
      <c r="T83" s="6"/>
      <c r="U83" s="1"/>
      <c r="V83" s="86"/>
      <c r="W83" s="20"/>
      <c r="X83" s="535" t="s">
        <v>892</v>
      </c>
      <c r="Y83" s="538" t="s">
        <v>608</v>
      </c>
    </row>
    <row r="84" spans="1:25" s="18" customFormat="1" ht="31.5">
      <c r="A84" s="124" t="s">
        <v>88</v>
      </c>
      <c r="B84" s="122" t="s">
        <v>586</v>
      </c>
      <c r="C84" s="125" t="s">
        <v>587</v>
      </c>
      <c r="D84" s="626" t="s">
        <v>692</v>
      </c>
      <c r="E84" s="125" t="s">
        <v>71</v>
      </c>
      <c r="F84" s="125"/>
      <c r="G84" s="126">
        <f t="shared" si="14"/>
        <v>550</v>
      </c>
      <c r="H84" s="126">
        <v>530</v>
      </c>
      <c r="I84" s="157"/>
      <c r="J84" s="126">
        <v>0</v>
      </c>
      <c r="K84" s="126">
        <v>20</v>
      </c>
      <c r="L84" s="556"/>
      <c r="M84" s="126">
        <f t="shared" si="15"/>
        <v>530</v>
      </c>
      <c r="N84" s="126">
        <v>530</v>
      </c>
      <c r="O84" s="599"/>
      <c r="P84" s="126"/>
      <c r="Q84" s="6"/>
      <c r="R84" s="6"/>
      <c r="S84" s="6"/>
      <c r="T84" s="6"/>
      <c r="U84" s="1" t="s">
        <v>40</v>
      </c>
      <c r="V84" s="86"/>
      <c r="W84" s="20"/>
      <c r="X84" s="535" t="s">
        <v>892</v>
      </c>
      <c r="Y84" s="538" t="s">
        <v>605</v>
      </c>
    </row>
    <row r="85" spans="1:25" s="18" customFormat="1" ht="31.5">
      <c r="A85" s="124" t="s">
        <v>89</v>
      </c>
      <c r="B85" s="122" t="s">
        <v>588</v>
      </c>
      <c r="C85" s="125" t="s">
        <v>587</v>
      </c>
      <c r="D85" s="626" t="s">
        <v>693</v>
      </c>
      <c r="E85" s="125" t="s">
        <v>71</v>
      </c>
      <c r="F85" s="125"/>
      <c r="G85" s="126">
        <f t="shared" si="14"/>
        <v>335</v>
      </c>
      <c r="H85" s="126">
        <v>320</v>
      </c>
      <c r="I85" s="157"/>
      <c r="J85" s="126">
        <v>0</v>
      </c>
      <c r="K85" s="126">
        <v>15</v>
      </c>
      <c r="L85" s="556"/>
      <c r="M85" s="126">
        <f t="shared" si="15"/>
        <v>320</v>
      </c>
      <c r="N85" s="126">
        <v>320</v>
      </c>
      <c r="O85" s="599"/>
      <c r="P85" s="126"/>
      <c r="Q85" s="6"/>
      <c r="R85" s="6"/>
      <c r="S85" s="6"/>
      <c r="T85" s="6"/>
      <c r="U85" s="1" t="s">
        <v>40</v>
      </c>
      <c r="V85" s="86"/>
      <c r="W85" s="20"/>
      <c r="X85" s="535" t="s">
        <v>892</v>
      </c>
      <c r="Y85" s="538" t="s">
        <v>605</v>
      </c>
    </row>
    <row r="86" spans="1:25" s="18" customFormat="1" ht="31.5">
      <c r="A86" s="124" t="s">
        <v>90</v>
      </c>
      <c r="B86" s="122" t="s">
        <v>589</v>
      </c>
      <c r="C86" s="125" t="s">
        <v>587</v>
      </c>
      <c r="D86" s="626" t="s">
        <v>694</v>
      </c>
      <c r="E86" s="125" t="s">
        <v>71</v>
      </c>
      <c r="F86" s="125"/>
      <c r="G86" s="126">
        <f t="shared" si="14"/>
        <v>546</v>
      </c>
      <c r="H86" s="126">
        <v>526</v>
      </c>
      <c r="I86" s="157"/>
      <c r="J86" s="126">
        <v>0</v>
      </c>
      <c r="K86" s="126">
        <v>20</v>
      </c>
      <c r="L86" s="556"/>
      <c r="M86" s="126">
        <f t="shared" si="15"/>
        <v>526</v>
      </c>
      <c r="N86" s="126">
        <v>526</v>
      </c>
      <c r="O86" s="599"/>
      <c r="P86" s="126"/>
      <c r="Q86" s="6"/>
      <c r="R86" s="6"/>
      <c r="S86" s="6"/>
      <c r="T86" s="6"/>
      <c r="U86" s="1"/>
      <c r="V86" s="86"/>
      <c r="W86" s="20"/>
      <c r="X86" s="535" t="s">
        <v>892</v>
      </c>
      <c r="Y86" s="538" t="s">
        <v>605</v>
      </c>
    </row>
    <row r="87" spans="1:25" s="18" customFormat="1" ht="31.5">
      <c r="A87" s="124" t="s">
        <v>91</v>
      </c>
      <c r="B87" s="122" t="s">
        <v>622</v>
      </c>
      <c r="C87" s="125" t="s">
        <v>587</v>
      </c>
      <c r="D87" s="626" t="s">
        <v>695</v>
      </c>
      <c r="E87" s="125" t="s">
        <v>71</v>
      </c>
      <c r="F87" s="125"/>
      <c r="G87" s="126">
        <f t="shared" si="14"/>
        <v>327</v>
      </c>
      <c r="H87" s="126">
        <v>252</v>
      </c>
      <c r="I87" s="157"/>
      <c r="J87" s="126">
        <v>0</v>
      </c>
      <c r="K87" s="126">
        <v>75</v>
      </c>
      <c r="L87" s="556"/>
      <c r="M87" s="126">
        <f t="shared" si="15"/>
        <v>252</v>
      </c>
      <c r="N87" s="126">
        <v>252</v>
      </c>
      <c r="O87" s="599"/>
      <c r="P87" s="126"/>
      <c r="Q87" s="6"/>
      <c r="R87" s="6"/>
      <c r="S87" s="6"/>
      <c r="T87" s="6"/>
      <c r="U87" s="1"/>
      <c r="V87" s="86"/>
      <c r="W87" s="20"/>
      <c r="X87" s="535" t="s">
        <v>892</v>
      </c>
      <c r="Y87" s="538" t="s">
        <v>605</v>
      </c>
    </row>
    <row r="88" spans="1:25" s="18" customFormat="1" ht="31.5">
      <c r="A88" s="124" t="s">
        <v>92</v>
      </c>
      <c r="B88" s="122" t="s">
        <v>619</v>
      </c>
      <c r="C88" s="125" t="s">
        <v>682</v>
      </c>
      <c r="D88" s="626" t="s">
        <v>696</v>
      </c>
      <c r="E88" s="125" t="s">
        <v>71</v>
      </c>
      <c r="F88" s="125"/>
      <c r="G88" s="126">
        <f t="shared" si="14"/>
        <v>260</v>
      </c>
      <c r="H88" s="126">
        <v>252</v>
      </c>
      <c r="I88" s="157"/>
      <c r="J88" s="126">
        <v>0</v>
      </c>
      <c r="K88" s="126">
        <v>8</v>
      </c>
      <c r="L88" s="556"/>
      <c r="M88" s="126">
        <f t="shared" si="15"/>
        <v>252</v>
      </c>
      <c r="N88" s="126">
        <v>252</v>
      </c>
      <c r="O88" s="599"/>
      <c r="P88" s="126"/>
      <c r="Q88" s="6"/>
      <c r="R88" s="6"/>
      <c r="S88" s="6"/>
      <c r="T88" s="6"/>
      <c r="U88" s="1"/>
      <c r="V88" s="86"/>
      <c r="W88" s="20"/>
      <c r="X88" s="535" t="s">
        <v>892</v>
      </c>
      <c r="Y88" s="538" t="s">
        <v>605</v>
      </c>
    </row>
    <row r="89" spans="1:25" s="18" customFormat="1" ht="47.25">
      <c r="A89" s="124" t="s">
        <v>93</v>
      </c>
      <c r="B89" s="122" t="s">
        <v>620</v>
      </c>
      <c r="C89" s="125" t="s">
        <v>488</v>
      </c>
      <c r="D89" s="626" t="s">
        <v>697</v>
      </c>
      <c r="E89" s="125" t="s">
        <v>71</v>
      </c>
      <c r="F89" s="125"/>
      <c r="G89" s="126">
        <f t="shared" si="14"/>
        <v>110</v>
      </c>
      <c r="H89" s="126">
        <v>100</v>
      </c>
      <c r="I89" s="157"/>
      <c r="J89" s="126">
        <v>0</v>
      </c>
      <c r="K89" s="126">
        <v>10</v>
      </c>
      <c r="L89" s="556"/>
      <c r="M89" s="126">
        <f t="shared" si="15"/>
        <v>100</v>
      </c>
      <c r="N89" s="126">
        <v>100</v>
      </c>
      <c r="O89" s="599"/>
      <c r="P89" s="126"/>
      <c r="Q89" s="6"/>
      <c r="R89" s="6"/>
      <c r="S89" s="6"/>
      <c r="T89" s="6"/>
      <c r="U89" s="1"/>
      <c r="V89" s="86"/>
      <c r="W89" s="20"/>
      <c r="X89" s="535" t="s">
        <v>892</v>
      </c>
      <c r="Y89" s="538" t="s">
        <v>605</v>
      </c>
    </row>
    <row r="90" spans="1:25" s="18" customFormat="1" ht="31.5">
      <c r="A90" s="124" t="s">
        <v>94</v>
      </c>
      <c r="B90" s="122" t="s">
        <v>621</v>
      </c>
      <c r="C90" s="125" t="s">
        <v>488</v>
      </c>
      <c r="D90" s="626" t="s">
        <v>698</v>
      </c>
      <c r="E90" s="125" t="s">
        <v>71</v>
      </c>
      <c r="F90" s="125"/>
      <c r="G90" s="126">
        <f t="shared" si="14"/>
        <v>167</v>
      </c>
      <c r="H90" s="126">
        <v>152</v>
      </c>
      <c r="I90" s="157"/>
      <c r="J90" s="126">
        <v>0</v>
      </c>
      <c r="K90" s="126">
        <v>15</v>
      </c>
      <c r="L90" s="556"/>
      <c r="M90" s="126">
        <f t="shared" si="15"/>
        <v>152</v>
      </c>
      <c r="N90" s="126">
        <v>152</v>
      </c>
      <c r="O90" s="599"/>
      <c r="P90" s="126"/>
      <c r="Q90" s="6"/>
      <c r="R90" s="6"/>
      <c r="S90" s="6"/>
      <c r="T90" s="6"/>
      <c r="U90" s="1"/>
      <c r="V90" s="86"/>
      <c r="W90" s="20"/>
      <c r="X90" s="535" t="s">
        <v>892</v>
      </c>
      <c r="Y90" s="538" t="s">
        <v>605</v>
      </c>
    </row>
    <row r="91" spans="1:25" s="23" customFormat="1" ht="21" customHeight="1">
      <c r="A91" s="16" t="s">
        <v>50</v>
      </c>
      <c r="B91" s="90" t="s">
        <v>217</v>
      </c>
      <c r="C91" s="17"/>
      <c r="D91" s="625"/>
      <c r="E91" s="17"/>
      <c r="F91" s="17"/>
      <c r="G91" s="110">
        <f>+SUBTOTAL(9,G92:G99)</f>
        <v>3878</v>
      </c>
      <c r="H91" s="110">
        <f t="shared" ref="H91:P91" si="16">+SUBTOTAL(9,H92:H99)</f>
        <v>3812</v>
      </c>
      <c r="I91" s="557"/>
      <c r="J91" s="110">
        <f t="shared" si="16"/>
        <v>0</v>
      </c>
      <c r="K91" s="110">
        <f t="shared" si="16"/>
        <v>66</v>
      </c>
      <c r="L91" s="740">
        <f t="shared" si="16"/>
        <v>0</v>
      </c>
      <c r="M91" s="110">
        <f t="shared" si="16"/>
        <v>3812</v>
      </c>
      <c r="N91" s="110">
        <f t="shared" si="16"/>
        <v>3812</v>
      </c>
      <c r="O91" s="601"/>
      <c r="P91" s="110">
        <f t="shared" si="16"/>
        <v>0</v>
      </c>
      <c r="Q91" s="8">
        <f t="shared" ref="Q91:T91" si="17">SUM(Q92:Q95)</f>
        <v>0</v>
      </c>
      <c r="R91" s="8">
        <f t="shared" si="17"/>
        <v>0</v>
      </c>
      <c r="S91" s="8">
        <f t="shared" si="17"/>
        <v>0</v>
      </c>
      <c r="T91" s="8">
        <f t="shared" si="17"/>
        <v>0</v>
      </c>
      <c r="U91" s="89"/>
      <c r="V91" s="89"/>
      <c r="W91" s="17"/>
      <c r="X91" s="535" t="s">
        <v>892</v>
      </c>
      <c r="Y91" s="538" t="s">
        <v>895</v>
      </c>
    </row>
    <row r="92" spans="1:25" s="18" customFormat="1" ht="21" customHeight="1">
      <c r="A92" s="19" t="s">
        <v>18</v>
      </c>
      <c r="B92" s="122" t="s">
        <v>590</v>
      </c>
      <c r="C92" s="20" t="s">
        <v>599</v>
      </c>
      <c r="D92" s="626" t="s">
        <v>709</v>
      </c>
      <c r="E92" s="125" t="s">
        <v>71</v>
      </c>
      <c r="F92" s="20"/>
      <c r="G92" s="6">
        <f>SUM(H92:K92)</f>
        <v>650</v>
      </c>
      <c r="H92" s="6">
        <v>650</v>
      </c>
      <c r="I92" s="156"/>
      <c r="J92" s="6"/>
      <c r="K92" s="6"/>
      <c r="L92" s="556"/>
      <c r="M92" s="6">
        <f>SUM(N92:P92)</f>
        <v>650</v>
      </c>
      <c r="N92" s="6">
        <v>650</v>
      </c>
      <c r="O92" s="599"/>
      <c r="P92" s="6"/>
      <c r="Q92" s="6"/>
      <c r="R92" s="6"/>
      <c r="S92" s="6"/>
      <c r="T92" s="6"/>
      <c r="U92" s="1" t="s">
        <v>40</v>
      </c>
      <c r="V92" s="86"/>
      <c r="W92" s="20"/>
      <c r="X92" s="535" t="s">
        <v>892</v>
      </c>
      <c r="Y92" s="538" t="s">
        <v>608</v>
      </c>
    </row>
    <row r="93" spans="1:25" s="18" customFormat="1" ht="21" customHeight="1">
      <c r="A93" s="19" t="s">
        <v>19</v>
      </c>
      <c r="B93" s="122" t="s">
        <v>591</v>
      </c>
      <c r="C93" s="20" t="s">
        <v>599</v>
      </c>
      <c r="D93" s="626" t="s">
        <v>709</v>
      </c>
      <c r="E93" s="125" t="s">
        <v>71</v>
      </c>
      <c r="F93" s="20"/>
      <c r="G93" s="6">
        <f t="shared" ref="G93:G104" si="18">SUM(H93:K93)</f>
        <v>650</v>
      </c>
      <c r="H93" s="6">
        <v>650</v>
      </c>
      <c r="I93" s="156"/>
      <c r="J93" s="6"/>
      <c r="K93" s="6"/>
      <c r="L93" s="556"/>
      <c r="M93" s="6">
        <f t="shared" ref="M93:M104" si="19">SUM(N93:P93)</f>
        <v>650</v>
      </c>
      <c r="N93" s="6">
        <v>650</v>
      </c>
      <c r="O93" s="599"/>
      <c r="P93" s="6"/>
      <c r="Q93" s="6"/>
      <c r="R93" s="6"/>
      <c r="S93" s="6"/>
      <c r="T93" s="6"/>
      <c r="U93" s="1" t="s">
        <v>40</v>
      </c>
      <c r="V93" s="86"/>
      <c r="W93" s="20"/>
      <c r="X93" s="535" t="s">
        <v>892</v>
      </c>
      <c r="Y93" s="538" t="s">
        <v>608</v>
      </c>
    </row>
    <row r="94" spans="1:25" s="18" customFormat="1" ht="31.5">
      <c r="A94" s="19" t="s">
        <v>60</v>
      </c>
      <c r="B94" s="91" t="s">
        <v>592</v>
      </c>
      <c r="C94" s="20" t="s">
        <v>599</v>
      </c>
      <c r="D94" s="626" t="s">
        <v>286</v>
      </c>
      <c r="E94" s="125" t="s">
        <v>71</v>
      </c>
      <c r="F94" s="20"/>
      <c r="G94" s="6">
        <f t="shared" si="18"/>
        <v>760</v>
      </c>
      <c r="H94" s="6">
        <v>724</v>
      </c>
      <c r="I94" s="156"/>
      <c r="J94" s="6"/>
      <c r="K94" s="6">
        <v>36</v>
      </c>
      <c r="L94" s="556"/>
      <c r="M94" s="6">
        <f t="shared" si="19"/>
        <v>724</v>
      </c>
      <c r="N94" s="6">
        <v>724</v>
      </c>
      <c r="O94" s="599"/>
      <c r="P94" s="6"/>
      <c r="Q94" s="6"/>
      <c r="R94" s="6"/>
      <c r="S94" s="6"/>
      <c r="T94" s="6"/>
      <c r="U94" s="1" t="s">
        <v>40</v>
      </c>
      <c r="V94" s="86"/>
      <c r="W94" s="20"/>
      <c r="X94" s="535" t="s">
        <v>892</v>
      </c>
      <c r="Y94" s="538" t="s">
        <v>607</v>
      </c>
    </row>
    <row r="95" spans="1:25" s="18" customFormat="1" ht="21" customHeight="1">
      <c r="A95" s="19" t="s">
        <v>61</v>
      </c>
      <c r="B95" s="122" t="s">
        <v>593</v>
      </c>
      <c r="C95" s="20" t="s">
        <v>594</v>
      </c>
      <c r="D95" s="626" t="s">
        <v>707</v>
      </c>
      <c r="E95" s="125" t="s">
        <v>71</v>
      </c>
      <c r="F95" s="20"/>
      <c r="G95" s="6">
        <f t="shared" si="18"/>
        <v>800</v>
      </c>
      <c r="H95" s="6">
        <v>780</v>
      </c>
      <c r="I95" s="156"/>
      <c r="J95" s="6"/>
      <c r="K95" s="6">
        <v>20</v>
      </c>
      <c r="L95" s="556"/>
      <c r="M95" s="6">
        <f t="shared" si="19"/>
        <v>780</v>
      </c>
      <c r="N95" s="6">
        <v>780</v>
      </c>
      <c r="O95" s="599"/>
      <c r="P95" s="6"/>
      <c r="Q95" s="6"/>
      <c r="R95" s="6"/>
      <c r="S95" s="6"/>
      <c r="T95" s="6"/>
      <c r="U95" s="1" t="s">
        <v>40</v>
      </c>
      <c r="V95" s="86"/>
      <c r="W95" s="20"/>
      <c r="X95" s="535" t="s">
        <v>892</v>
      </c>
      <c r="Y95" s="538" t="s">
        <v>606</v>
      </c>
    </row>
    <row r="96" spans="1:25" s="18" customFormat="1" ht="21" customHeight="1">
      <c r="A96" s="19" t="s">
        <v>64</v>
      </c>
      <c r="B96" s="122" t="s">
        <v>699</v>
      </c>
      <c r="C96" s="20" t="s">
        <v>703</v>
      </c>
      <c r="D96" s="626" t="s">
        <v>708</v>
      </c>
      <c r="E96" s="125" t="s">
        <v>71</v>
      </c>
      <c r="F96" s="20"/>
      <c r="G96" s="6">
        <f t="shared" si="18"/>
        <v>252</v>
      </c>
      <c r="H96" s="6">
        <v>252</v>
      </c>
      <c r="I96" s="156"/>
      <c r="J96" s="6"/>
      <c r="K96" s="6"/>
      <c r="L96" s="556"/>
      <c r="M96" s="6">
        <f t="shared" si="19"/>
        <v>252</v>
      </c>
      <c r="N96" s="6">
        <v>252</v>
      </c>
      <c r="O96" s="599"/>
      <c r="P96" s="6"/>
      <c r="Q96" s="6"/>
      <c r="R96" s="6"/>
      <c r="S96" s="6"/>
      <c r="T96" s="6"/>
      <c r="U96" s="1"/>
      <c r="V96" s="86"/>
      <c r="W96" s="20"/>
      <c r="X96" s="535" t="s">
        <v>892</v>
      </c>
      <c r="Y96" s="538" t="s">
        <v>606</v>
      </c>
    </row>
    <row r="97" spans="1:28" s="18" customFormat="1" ht="21" customHeight="1">
      <c r="A97" s="19" t="s">
        <v>88</v>
      </c>
      <c r="B97" s="122" t="s">
        <v>699</v>
      </c>
      <c r="C97" s="20" t="s">
        <v>704</v>
      </c>
      <c r="D97" s="626" t="s">
        <v>710</v>
      </c>
      <c r="E97" s="125" t="s">
        <v>71</v>
      </c>
      <c r="F97" s="20"/>
      <c r="G97" s="6">
        <f t="shared" si="18"/>
        <v>257</v>
      </c>
      <c r="H97" s="6">
        <v>252</v>
      </c>
      <c r="I97" s="156"/>
      <c r="J97" s="6"/>
      <c r="K97" s="6">
        <v>5</v>
      </c>
      <c r="L97" s="556"/>
      <c r="M97" s="6">
        <f t="shared" si="19"/>
        <v>252</v>
      </c>
      <c r="N97" s="6">
        <v>252</v>
      </c>
      <c r="O97" s="599"/>
      <c r="P97" s="6"/>
      <c r="Q97" s="6"/>
      <c r="R97" s="6"/>
      <c r="S97" s="6"/>
      <c r="T97" s="6"/>
      <c r="U97" s="1"/>
      <c r="V97" s="86"/>
      <c r="W97" s="20"/>
      <c r="X97" s="535" t="s">
        <v>892</v>
      </c>
      <c r="Y97" s="538" t="s">
        <v>605</v>
      </c>
    </row>
    <row r="98" spans="1:28" s="18" customFormat="1" ht="33" customHeight="1">
      <c r="A98" s="19" t="s">
        <v>89</v>
      </c>
      <c r="B98" s="122" t="s">
        <v>701</v>
      </c>
      <c r="C98" s="20" t="s">
        <v>705</v>
      </c>
      <c r="D98" s="626" t="s">
        <v>711</v>
      </c>
      <c r="E98" s="125" t="s">
        <v>71</v>
      </c>
      <c r="F98" s="20"/>
      <c r="G98" s="6">
        <f t="shared" si="18"/>
        <v>257</v>
      </c>
      <c r="H98" s="6">
        <v>252</v>
      </c>
      <c r="I98" s="156"/>
      <c r="J98" s="6"/>
      <c r="K98" s="6">
        <v>5</v>
      </c>
      <c r="L98" s="556"/>
      <c r="M98" s="6">
        <f t="shared" si="19"/>
        <v>252</v>
      </c>
      <c r="N98" s="6">
        <v>252</v>
      </c>
      <c r="O98" s="599"/>
      <c r="P98" s="6"/>
      <c r="Q98" s="6"/>
      <c r="R98" s="6"/>
      <c r="S98" s="6"/>
      <c r="T98" s="6"/>
      <c r="U98" s="1"/>
      <c r="V98" s="86"/>
      <c r="W98" s="20"/>
      <c r="X98" s="535" t="s">
        <v>892</v>
      </c>
      <c r="Y98" s="538" t="s">
        <v>605</v>
      </c>
    </row>
    <row r="99" spans="1:28" s="18" customFormat="1" ht="21" customHeight="1">
      <c r="A99" s="19" t="s">
        <v>90</v>
      </c>
      <c r="B99" s="122" t="s">
        <v>702</v>
      </c>
      <c r="C99" s="20" t="s">
        <v>706</v>
      </c>
      <c r="D99" s="626" t="s">
        <v>712</v>
      </c>
      <c r="E99" s="125" t="s">
        <v>71</v>
      </c>
      <c r="F99" s="20"/>
      <c r="G99" s="6">
        <f t="shared" si="18"/>
        <v>252</v>
      </c>
      <c r="H99" s="6">
        <v>252</v>
      </c>
      <c r="I99" s="156"/>
      <c r="J99" s="6"/>
      <c r="K99" s="6"/>
      <c r="L99" s="556"/>
      <c r="M99" s="6">
        <f t="shared" si="19"/>
        <v>252</v>
      </c>
      <c r="N99" s="6">
        <v>252</v>
      </c>
      <c r="O99" s="599"/>
      <c r="P99" s="6"/>
      <c r="Q99" s="6"/>
      <c r="R99" s="6"/>
      <c r="S99" s="6"/>
      <c r="T99" s="6"/>
      <c r="U99" s="1"/>
      <c r="V99" s="86"/>
      <c r="W99" s="20"/>
      <c r="X99" s="535" t="s">
        <v>892</v>
      </c>
      <c r="Y99" s="538" t="s">
        <v>605</v>
      </c>
    </row>
    <row r="100" spans="1:28" s="23" customFormat="1" ht="21" customHeight="1">
      <c r="A100" s="127" t="s">
        <v>51</v>
      </c>
      <c r="B100" s="128" t="s">
        <v>247</v>
      </c>
      <c r="C100" s="129"/>
      <c r="D100" s="625"/>
      <c r="E100" s="129"/>
      <c r="F100" s="129"/>
      <c r="G100" s="110">
        <f>+SUBTOTAL(9,G101:G104)</f>
        <v>1506</v>
      </c>
      <c r="H100" s="110">
        <f t="shared" ref="H100:P100" si="20">+SUBTOTAL(9,H101:H104)</f>
        <v>1506</v>
      </c>
      <c r="I100" s="557"/>
      <c r="J100" s="110">
        <f t="shared" si="20"/>
        <v>0</v>
      </c>
      <c r="K100" s="110">
        <f t="shared" si="20"/>
        <v>0</v>
      </c>
      <c r="L100" s="740">
        <f t="shared" si="20"/>
        <v>0</v>
      </c>
      <c r="M100" s="110">
        <f t="shared" si="20"/>
        <v>1506</v>
      </c>
      <c r="N100" s="110">
        <f t="shared" si="20"/>
        <v>1506</v>
      </c>
      <c r="O100" s="601"/>
      <c r="P100" s="110">
        <f t="shared" si="20"/>
        <v>0</v>
      </c>
      <c r="Q100" s="8">
        <f t="shared" ref="Q100:T100" si="21">+Q101</f>
        <v>0</v>
      </c>
      <c r="R100" s="8">
        <f t="shared" si="21"/>
        <v>0</v>
      </c>
      <c r="S100" s="8">
        <f t="shared" si="21"/>
        <v>0</v>
      </c>
      <c r="T100" s="8">
        <f t="shared" si="21"/>
        <v>0</v>
      </c>
      <c r="U100" s="89"/>
      <c r="V100" s="89"/>
      <c r="W100" s="17"/>
      <c r="X100" s="535" t="s">
        <v>892</v>
      </c>
      <c r="Y100" s="538" t="s">
        <v>895</v>
      </c>
      <c r="AB100" s="533" t="e">
        <f>+N100+ĐT!#REF!</f>
        <v>#REF!</v>
      </c>
    </row>
    <row r="101" spans="1:28" s="18" customFormat="1" ht="21" customHeight="1">
      <c r="A101" s="124" t="s">
        <v>18</v>
      </c>
      <c r="B101" s="122" t="s">
        <v>713</v>
      </c>
      <c r="C101" s="125" t="s">
        <v>717</v>
      </c>
      <c r="D101" s="626"/>
      <c r="E101" s="125" t="s">
        <v>71</v>
      </c>
      <c r="F101" s="125"/>
      <c r="G101" s="126">
        <f t="shared" si="18"/>
        <v>750</v>
      </c>
      <c r="H101" s="126">
        <v>750</v>
      </c>
      <c r="I101" s="157"/>
      <c r="J101" s="126"/>
      <c r="K101" s="126"/>
      <c r="L101" s="556"/>
      <c r="M101" s="126">
        <f t="shared" si="19"/>
        <v>750</v>
      </c>
      <c r="N101" s="126">
        <v>750</v>
      </c>
      <c r="O101" s="599"/>
      <c r="P101" s="126"/>
      <c r="Q101" s="6"/>
      <c r="R101" s="6"/>
      <c r="S101" s="6"/>
      <c r="T101" s="6"/>
      <c r="U101" s="1" t="s">
        <v>40</v>
      </c>
      <c r="V101" s="86"/>
      <c r="W101" s="20"/>
      <c r="X101" s="535" t="s">
        <v>892</v>
      </c>
      <c r="Y101" s="538" t="s">
        <v>608</v>
      </c>
      <c r="AB101" s="151" t="e">
        <f>+AB100-'Bieu giao von DT'!J23</f>
        <v>#REF!</v>
      </c>
    </row>
    <row r="102" spans="1:28" s="18" customFormat="1" ht="31.5">
      <c r="A102" s="124" t="s">
        <v>19</v>
      </c>
      <c r="B102" s="122" t="s">
        <v>714</v>
      </c>
      <c r="C102" s="125" t="s">
        <v>718</v>
      </c>
      <c r="D102" s="626"/>
      <c r="E102" s="125" t="s">
        <v>71</v>
      </c>
      <c r="F102" s="125"/>
      <c r="G102" s="126">
        <f t="shared" si="18"/>
        <v>252</v>
      </c>
      <c r="H102" s="126">
        <v>252</v>
      </c>
      <c r="I102" s="157"/>
      <c r="J102" s="126"/>
      <c r="K102" s="126"/>
      <c r="L102" s="556"/>
      <c r="M102" s="126">
        <f t="shared" si="19"/>
        <v>252</v>
      </c>
      <c r="N102" s="126">
        <v>252</v>
      </c>
      <c r="O102" s="599"/>
      <c r="P102" s="126"/>
      <c r="Q102" s="6"/>
      <c r="R102" s="6"/>
      <c r="S102" s="6"/>
      <c r="T102" s="6"/>
      <c r="U102" s="1"/>
      <c r="V102" s="86"/>
      <c r="W102" s="20"/>
      <c r="X102" s="535" t="s">
        <v>892</v>
      </c>
      <c r="Y102" s="538" t="s">
        <v>605</v>
      </c>
    </row>
    <row r="103" spans="1:28" s="18" customFormat="1" ht="31.5">
      <c r="A103" s="124" t="s">
        <v>60</v>
      </c>
      <c r="B103" s="122" t="s">
        <v>715</v>
      </c>
      <c r="C103" s="125" t="s">
        <v>719</v>
      </c>
      <c r="D103" s="626"/>
      <c r="E103" s="125" t="s">
        <v>71</v>
      </c>
      <c r="F103" s="125"/>
      <c r="G103" s="126">
        <f t="shared" si="18"/>
        <v>252</v>
      </c>
      <c r="H103" s="126">
        <v>252</v>
      </c>
      <c r="I103" s="157"/>
      <c r="J103" s="126"/>
      <c r="K103" s="126"/>
      <c r="L103" s="556"/>
      <c r="M103" s="126">
        <f t="shared" si="19"/>
        <v>252</v>
      </c>
      <c r="N103" s="126">
        <v>252</v>
      </c>
      <c r="O103" s="599"/>
      <c r="P103" s="126"/>
      <c r="Q103" s="6"/>
      <c r="R103" s="6"/>
      <c r="S103" s="6"/>
      <c r="T103" s="6"/>
      <c r="U103" s="1"/>
      <c r="V103" s="86"/>
      <c r="W103" s="20"/>
      <c r="X103" s="535" t="s">
        <v>892</v>
      </c>
      <c r="Y103" s="538" t="s">
        <v>605</v>
      </c>
    </row>
    <row r="104" spans="1:28" s="18" customFormat="1" ht="21" customHeight="1">
      <c r="A104" s="124" t="s">
        <v>61</v>
      </c>
      <c r="B104" s="122" t="s">
        <v>716</v>
      </c>
      <c r="C104" s="125" t="s">
        <v>717</v>
      </c>
      <c r="D104" s="626"/>
      <c r="E104" s="125" t="s">
        <v>71</v>
      </c>
      <c r="F104" s="125"/>
      <c r="G104" s="126">
        <f t="shared" si="18"/>
        <v>252</v>
      </c>
      <c r="H104" s="126">
        <v>252</v>
      </c>
      <c r="I104" s="157"/>
      <c r="J104" s="126"/>
      <c r="K104" s="126"/>
      <c r="L104" s="556"/>
      <c r="M104" s="126">
        <f t="shared" si="19"/>
        <v>252</v>
      </c>
      <c r="N104" s="126">
        <v>252</v>
      </c>
      <c r="O104" s="599"/>
      <c r="P104" s="126"/>
      <c r="Q104" s="6"/>
      <c r="R104" s="6"/>
      <c r="S104" s="6"/>
      <c r="T104" s="6"/>
      <c r="U104" s="1"/>
      <c r="V104" s="86"/>
      <c r="W104" s="20"/>
      <c r="X104" s="535" t="s">
        <v>892</v>
      </c>
      <c r="Y104" s="538" t="s">
        <v>608</v>
      </c>
    </row>
    <row r="105" spans="1:28" s="23" customFormat="1" ht="21" customHeight="1">
      <c r="A105" s="127" t="s">
        <v>53</v>
      </c>
      <c r="B105" s="128" t="s">
        <v>258</v>
      </c>
      <c r="C105" s="129"/>
      <c r="D105" s="625"/>
      <c r="E105" s="129"/>
      <c r="F105" s="129"/>
      <c r="G105" s="110">
        <f>+SUBTOTAL(9,G106:G106)</f>
        <v>850</v>
      </c>
      <c r="H105" s="110">
        <f t="shared" ref="H105:P105" si="22">+SUBTOTAL(9,H106:H106)</f>
        <v>575</v>
      </c>
      <c r="I105" s="557"/>
      <c r="J105" s="110">
        <f t="shared" si="22"/>
        <v>211</v>
      </c>
      <c r="K105" s="110">
        <f t="shared" si="22"/>
        <v>64</v>
      </c>
      <c r="L105" s="740">
        <f t="shared" si="22"/>
        <v>0</v>
      </c>
      <c r="M105" s="110">
        <f t="shared" si="22"/>
        <v>786</v>
      </c>
      <c r="N105" s="110">
        <f t="shared" si="22"/>
        <v>575</v>
      </c>
      <c r="O105" s="601"/>
      <c r="P105" s="110">
        <f t="shared" si="22"/>
        <v>211</v>
      </c>
      <c r="Q105" s="110">
        <f t="shared" ref="Q105:T105" si="23">+Q106</f>
        <v>0</v>
      </c>
      <c r="R105" s="110">
        <f t="shared" si="23"/>
        <v>0</v>
      </c>
      <c r="S105" s="110">
        <f t="shared" si="23"/>
        <v>0</v>
      </c>
      <c r="T105" s="110">
        <f t="shared" si="23"/>
        <v>0</v>
      </c>
      <c r="U105" s="130"/>
      <c r="V105" s="130"/>
      <c r="W105" s="129"/>
      <c r="X105" s="535" t="s">
        <v>892</v>
      </c>
      <c r="Y105" s="538" t="s">
        <v>895</v>
      </c>
      <c r="AB105" s="533" t="e">
        <f>+N105+ĐT!#REF!</f>
        <v>#REF!</v>
      </c>
    </row>
    <row r="106" spans="1:28" s="18" customFormat="1" ht="31.5">
      <c r="A106" s="124" t="s">
        <v>18</v>
      </c>
      <c r="B106" s="122" t="s">
        <v>595</v>
      </c>
      <c r="C106" s="125" t="s">
        <v>305</v>
      </c>
      <c r="D106" s="626"/>
      <c r="E106" s="125" t="s">
        <v>280</v>
      </c>
      <c r="F106" s="125"/>
      <c r="G106" s="126">
        <v>850</v>
      </c>
      <c r="H106" s="126">
        <v>575</v>
      </c>
      <c r="I106" s="157"/>
      <c r="J106" s="126">
        <v>211</v>
      </c>
      <c r="K106" s="126">
        <v>64</v>
      </c>
      <c r="L106" s="556"/>
      <c r="M106" s="126">
        <v>786</v>
      </c>
      <c r="N106" s="126">
        <v>575</v>
      </c>
      <c r="O106" s="599"/>
      <c r="P106" s="126">
        <v>211</v>
      </c>
      <c r="Q106" s="126"/>
      <c r="R106" s="126"/>
      <c r="S106" s="126"/>
      <c r="T106" s="126"/>
      <c r="U106" s="131" t="s">
        <v>40</v>
      </c>
      <c r="V106" s="132"/>
      <c r="W106" s="125"/>
      <c r="X106" s="535" t="s">
        <v>892</v>
      </c>
      <c r="Y106" s="538" t="s">
        <v>606</v>
      </c>
      <c r="AB106" s="151" t="e">
        <f>+AB105-'Bieu giao von DT'!J24</f>
        <v>#REF!</v>
      </c>
    </row>
    <row r="107" spans="1:28" s="18" customFormat="1" ht="38.25" customHeight="1">
      <c r="A107" s="24" t="s">
        <v>20</v>
      </c>
      <c r="B107" s="25" t="s">
        <v>22</v>
      </c>
      <c r="C107" s="27"/>
      <c r="D107" s="628"/>
      <c r="E107" s="2"/>
      <c r="F107" s="27"/>
      <c r="G107" s="9">
        <f>+G108</f>
        <v>134158.8350515464</v>
      </c>
      <c r="H107" s="9">
        <f t="shared" ref="H107:P107" si="24">+H108</f>
        <v>131849</v>
      </c>
      <c r="I107" s="158"/>
      <c r="J107" s="9">
        <f t="shared" si="24"/>
        <v>2309.8350515463917</v>
      </c>
      <c r="K107" s="9">
        <f t="shared" si="24"/>
        <v>0</v>
      </c>
      <c r="L107" s="741">
        <f t="shared" si="24"/>
        <v>0</v>
      </c>
      <c r="M107" s="9">
        <f t="shared" si="24"/>
        <v>134158.8350515464</v>
      </c>
      <c r="N107" s="9">
        <f t="shared" si="24"/>
        <v>131849</v>
      </c>
      <c r="O107" s="602"/>
      <c r="P107" s="9">
        <f t="shared" si="24"/>
        <v>2309.8350515463917</v>
      </c>
      <c r="Q107" s="9">
        <v>0</v>
      </c>
      <c r="R107" s="8">
        <v>0</v>
      </c>
      <c r="S107" s="9">
        <v>0</v>
      </c>
      <c r="T107" s="8">
        <v>0</v>
      </c>
      <c r="U107" s="89"/>
      <c r="V107" s="86"/>
      <c r="W107" s="20"/>
      <c r="X107" s="535" t="s">
        <v>893</v>
      </c>
      <c r="Y107" s="538" t="s">
        <v>895</v>
      </c>
    </row>
    <row r="108" spans="1:28" s="144" customFormat="1" ht="21" customHeight="1">
      <c r="A108" s="127" t="s">
        <v>37</v>
      </c>
      <c r="B108" s="146" t="s">
        <v>720</v>
      </c>
      <c r="C108" s="129"/>
      <c r="D108" s="625"/>
      <c r="E108" s="129"/>
      <c r="F108" s="129"/>
      <c r="G108" s="110">
        <f>+G109+G113+G121+G123</f>
        <v>134158.8350515464</v>
      </c>
      <c r="H108" s="110">
        <f>+H109+H113+H121+H123</f>
        <v>131849</v>
      </c>
      <c r="I108" s="557"/>
      <c r="J108" s="110">
        <f>+J109+J113+J121+J123</f>
        <v>2309.8350515463917</v>
      </c>
      <c r="K108" s="110">
        <f>+K109+K113+K121+K123</f>
        <v>0</v>
      </c>
      <c r="L108" s="740">
        <f>+L109+L113+L121+L123</f>
        <v>0</v>
      </c>
      <c r="M108" s="110">
        <f>+M109+M113+M121+M123</f>
        <v>134158.8350515464</v>
      </c>
      <c r="N108" s="110">
        <f>+N109+N113+N121+N123</f>
        <v>131849</v>
      </c>
      <c r="O108" s="601"/>
      <c r="P108" s="110">
        <f>+P109+P113+P121+P123</f>
        <v>2309.8350515463917</v>
      </c>
      <c r="Q108" s="110">
        <v>0</v>
      </c>
      <c r="R108" s="110">
        <v>0</v>
      </c>
      <c r="S108" s="110">
        <v>0</v>
      </c>
      <c r="T108" s="110">
        <v>0</v>
      </c>
      <c r="U108" s="130"/>
      <c r="V108" s="130"/>
      <c r="W108" s="129"/>
      <c r="X108" s="535" t="s">
        <v>893</v>
      </c>
      <c r="Y108" s="538" t="s">
        <v>895</v>
      </c>
    </row>
    <row r="109" spans="1:28" s="138" customFormat="1" ht="21" customHeight="1">
      <c r="A109" s="127" t="s">
        <v>57</v>
      </c>
      <c r="B109" s="133" t="s">
        <v>204</v>
      </c>
      <c r="C109" s="134"/>
      <c r="D109" s="627"/>
      <c r="E109" s="135"/>
      <c r="F109" s="134"/>
      <c r="G109" s="136">
        <f>SUBTOTAL(9,G110:G112)</f>
        <v>21199</v>
      </c>
      <c r="H109" s="136">
        <f>SUBTOTAL(9,H110:H112)</f>
        <v>21199</v>
      </c>
      <c r="I109" s="612"/>
      <c r="J109" s="136">
        <f>SUBTOTAL(9,J110:J112)</f>
        <v>0</v>
      </c>
      <c r="K109" s="136">
        <f>SUBTOTAL(9,K110:K112)</f>
        <v>0</v>
      </c>
      <c r="L109" s="741">
        <f>SUBTOTAL(9,L110:L112)</f>
        <v>0</v>
      </c>
      <c r="M109" s="136">
        <f>SUBTOTAL(9,M110:M112)</f>
        <v>21199</v>
      </c>
      <c r="N109" s="136">
        <f>SUBTOTAL(9,N110:N112)</f>
        <v>21199</v>
      </c>
      <c r="O109" s="602"/>
      <c r="P109" s="136">
        <f>SUBTOTAL(9,P110:P112)</f>
        <v>0</v>
      </c>
      <c r="Q109" s="110">
        <v>0</v>
      </c>
      <c r="R109" s="110">
        <v>0</v>
      </c>
      <c r="S109" s="110">
        <v>0</v>
      </c>
      <c r="T109" s="110">
        <v>0</v>
      </c>
      <c r="U109" s="130"/>
      <c r="V109" s="130"/>
      <c r="W109" s="129"/>
      <c r="X109" s="535" t="s">
        <v>893</v>
      </c>
      <c r="Y109" s="538" t="s">
        <v>895</v>
      </c>
      <c r="AB109" s="662" t="e">
        <f>+N109+ĐT!#REF!</f>
        <v>#REF!</v>
      </c>
    </row>
    <row r="110" spans="1:28" s="144" customFormat="1" ht="52.5" customHeight="1">
      <c r="A110" s="124">
        <v>1</v>
      </c>
      <c r="B110" s="139" t="s">
        <v>515</v>
      </c>
      <c r="C110" s="140" t="s">
        <v>516</v>
      </c>
      <c r="D110" s="628" t="s">
        <v>597</v>
      </c>
      <c r="E110" s="141" t="s">
        <v>63</v>
      </c>
      <c r="F110" s="140"/>
      <c r="G110" s="142">
        <f t="shared" ref="G110:G112" si="25">SUM(H110:K110)</f>
        <v>13000</v>
      </c>
      <c r="H110" s="142">
        <v>13000</v>
      </c>
      <c r="I110" s="613"/>
      <c r="J110" s="142"/>
      <c r="K110" s="142"/>
      <c r="L110" s="742"/>
      <c r="M110" s="142">
        <f t="shared" ref="M110:M112" si="26">SUM(N110:P110)</f>
        <v>13000</v>
      </c>
      <c r="N110" s="142">
        <v>13000</v>
      </c>
      <c r="O110" s="603"/>
      <c r="P110" s="142"/>
      <c r="Q110" s="126"/>
      <c r="R110" s="126"/>
      <c r="S110" s="126"/>
      <c r="T110" s="126"/>
      <c r="U110" s="132" t="s">
        <v>40</v>
      </c>
      <c r="V110" s="132"/>
      <c r="W110" s="125"/>
      <c r="X110" s="535" t="s">
        <v>893</v>
      </c>
      <c r="Y110" s="538" t="s">
        <v>605</v>
      </c>
    </row>
    <row r="111" spans="1:28" s="144" customFormat="1" ht="31.5">
      <c r="A111" s="124">
        <v>2</v>
      </c>
      <c r="B111" s="139" t="s">
        <v>517</v>
      </c>
      <c r="C111" s="140" t="s">
        <v>489</v>
      </c>
      <c r="D111" s="628" t="s">
        <v>271</v>
      </c>
      <c r="E111" s="141" t="s">
        <v>63</v>
      </c>
      <c r="F111" s="140"/>
      <c r="G111" s="142">
        <f t="shared" si="25"/>
        <v>6194</v>
      </c>
      <c r="H111" s="142">
        <v>6194</v>
      </c>
      <c r="I111" s="613"/>
      <c r="J111" s="142"/>
      <c r="K111" s="142"/>
      <c r="L111" s="742"/>
      <c r="M111" s="142">
        <f t="shared" si="26"/>
        <v>6194</v>
      </c>
      <c r="N111" s="142">
        <v>6194</v>
      </c>
      <c r="O111" s="603"/>
      <c r="P111" s="142"/>
      <c r="Q111" s="142"/>
      <c r="R111" s="142"/>
      <c r="S111" s="142"/>
      <c r="T111" s="142"/>
      <c r="U111" s="143" t="s">
        <v>40</v>
      </c>
      <c r="V111" s="143"/>
      <c r="W111" s="125"/>
      <c r="X111" s="535" t="s">
        <v>893</v>
      </c>
      <c r="Y111" s="538" t="s">
        <v>605</v>
      </c>
    </row>
    <row r="112" spans="1:28" s="144" customFormat="1" ht="21" customHeight="1">
      <c r="A112" s="124">
        <v>3</v>
      </c>
      <c r="B112" s="139" t="s">
        <v>1006</v>
      </c>
      <c r="C112" s="140" t="s">
        <v>488</v>
      </c>
      <c r="D112" s="628" t="s">
        <v>352</v>
      </c>
      <c r="E112" s="141" t="s">
        <v>63</v>
      </c>
      <c r="F112" s="140"/>
      <c r="G112" s="142">
        <f t="shared" si="25"/>
        <v>2005</v>
      </c>
      <c r="H112" s="142">
        <v>2005</v>
      </c>
      <c r="I112" s="613"/>
      <c r="J112" s="142"/>
      <c r="K112" s="142"/>
      <c r="L112" s="742"/>
      <c r="M112" s="142">
        <f t="shared" si="26"/>
        <v>2005</v>
      </c>
      <c r="N112" s="142">
        <v>2005</v>
      </c>
      <c r="O112" s="603"/>
      <c r="P112" s="142"/>
      <c r="Q112" s="142"/>
      <c r="R112" s="142"/>
      <c r="S112" s="142"/>
      <c r="T112" s="142"/>
      <c r="U112" s="143" t="s">
        <v>40</v>
      </c>
      <c r="V112" s="143"/>
      <c r="W112" s="125"/>
      <c r="X112" s="535" t="s">
        <v>893</v>
      </c>
      <c r="Y112" s="538" t="s">
        <v>606</v>
      </c>
    </row>
    <row r="113" spans="1:29" s="138" customFormat="1" ht="21" customHeight="1">
      <c r="A113" s="127" t="s">
        <v>67</v>
      </c>
      <c r="B113" s="133" t="s">
        <v>217</v>
      </c>
      <c r="C113" s="134"/>
      <c r="D113" s="627"/>
      <c r="E113" s="135"/>
      <c r="F113" s="134"/>
      <c r="G113" s="136">
        <f>SUBTOTAL(9,G114:G120)</f>
        <v>67157.835051546397</v>
      </c>
      <c r="H113" s="136">
        <f t="shared" ref="H113:P113" si="27">SUBTOTAL(9,H114:H120)</f>
        <v>64848</v>
      </c>
      <c r="I113" s="612"/>
      <c r="J113" s="136">
        <f t="shared" si="27"/>
        <v>2309.8350515463917</v>
      </c>
      <c r="K113" s="136">
        <f t="shared" si="27"/>
        <v>0</v>
      </c>
      <c r="L113" s="741">
        <f t="shared" si="27"/>
        <v>0</v>
      </c>
      <c r="M113" s="136">
        <f t="shared" si="27"/>
        <v>67157.835051546397</v>
      </c>
      <c r="N113" s="136">
        <f t="shared" si="27"/>
        <v>64848</v>
      </c>
      <c r="O113" s="602"/>
      <c r="P113" s="136">
        <f t="shared" si="27"/>
        <v>2309.8350515463917</v>
      </c>
      <c r="Q113" s="136">
        <v>0</v>
      </c>
      <c r="R113" s="136">
        <v>0</v>
      </c>
      <c r="S113" s="136">
        <v>0</v>
      </c>
      <c r="T113" s="136">
        <v>0</v>
      </c>
      <c r="U113" s="137"/>
      <c r="V113" s="137"/>
      <c r="W113" s="129"/>
      <c r="X113" s="535" t="s">
        <v>893</v>
      </c>
      <c r="Y113" s="538" t="s">
        <v>895</v>
      </c>
    </row>
    <row r="114" spans="1:29" s="144" customFormat="1" ht="21" customHeight="1">
      <c r="A114" s="124">
        <v>1</v>
      </c>
      <c r="B114" s="139" t="s">
        <v>376</v>
      </c>
      <c r="C114" s="140" t="s">
        <v>371</v>
      </c>
      <c r="D114" s="628"/>
      <c r="E114" s="145" t="s">
        <v>71</v>
      </c>
      <c r="F114" s="140"/>
      <c r="G114" s="142">
        <f>SUM(H114:K114)</f>
        <v>6747.4226804123709</v>
      </c>
      <c r="H114" s="142">
        <v>6500</v>
      </c>
      <c r="I114" s="613"/>
      <c r="J114" s="142">
        <v>247.42268041237114</v>
      </c>
      <c r="K114" s="142"/>
      <c r="L114" s="742"/>
      <c r="M114" s="142">
        <f>SUM(N114:P114)</f>
        <v>6747.4226804123709</v>
      </c>
      <c r="N114" s="142">
        <v>6500</v>
      </c>
      <c r="O114" s="603"/>
      <c r="P114" s="142">
        <v>247.42268041237114</v>
      </c>
      <c r="Q114" s="142"/>
      <c r="R114" s="142"/>
      <c r="S114" s="142"/>
      <c r="T114" s="142"/>
      <c r="U114" s="143" t="s">
        <v>40</v>
      </c>
      <c r="V114" s="143"/>
      <c r="W114" s="125"/>
      <c r="X114" s="535" t="s">
        <v>893</v>
      </c>
      <c r="Y114" s="538" t="s">
        <v>605</v>
      </c>
    </row>
    <row r="115" spans="1:29" s="144" customFormat="1" ht="21" customHeight="1">
      <c r="A115" s="124">
        <v>2</v>
      </c>
      <c r="B115" s="139" t="s">
        <v>499</v>
      </c>
      <c r="C115" s="140" t="s">
        <v>500</v>
      </c>
      <c r="D115" s="628" t="s">
        <v>598</v>
      </c>
      <c r="E115" s="145" t="s">
        <v>71</v>
      </c>
      <c r="F115" s="140"/>
      <c r="G115" s="142">
        <f t="shared" ref="G115:G127" si="28">SUM(H115:K115)</f>
        <v>17328.412371134022</v>
      </c>
      <c r="H115" s="142">
        <v>16648</v>
      </c>
      <c r="I115" s="613"/>
      <c r="J115" s="142">
        <v>680.41237113402065</v>
      </c>
      <c r="K115" s="142"/>
      <c r="L115" s="742"/>
      <c r="M115" s="142">
        <f t="shared" ref="M115:M127" si="29">SUM(N115:P115)</f>
        <v>17328.412371134022</v>
      </c>
      <c r="N115" s="142">
        <v>16648</v>
      </c>
      <c r="O115" s="603"/>
      <c r="P115" s="142">
        <v>680.41237113402065</v>
      </c>
      <c r="Q115" s="142"/>
      <c r="R115" s="142"/>
      <c r="S115" s="142"/>
      <c r="T115" s="142"/>
      <c r="U115" s="143" t="s">
        <v>40</v>
      </c>
      <c r="V115" s="143"/>
      <c r="W115" s="125"/>
      <c r="X115" s="535" t="s">
        <v>893</v>
      </c>
      <c r="Y115" s="538" t="s">
        <v>605</v>
      </c>
    </row>
    <row r="116" spans="1:29" s="144" customFormat="1" ht="33" customHeight="1">
      <c r="A116" s="124">
        <v>3</v>
      </c>
      <c r="B116" s="139" t="s">
        <v>501</v>
      </c>
      <c r="C116" s="140" t="s">
        <v>373</v>
      </c>
      <c r="D116" s="628" t="s">
        <v>502</v>
      </c>
      <c r="E116" s="145" t="s">
        <v>71</v>
      </c>
      <c r="F116" s="140"/>
      <c r="G116" s="142">
        <f t="shared" si="28"/>
        <v>12840</v>
      </c>
      <c r="H116" s="142">
        <v>12600</v>
      </c>
      <c r="I116" s="613"/>
      <c r="J116" s="142">
        <v>240</v>
      </c>
      <c r="K116" s="142"/>
      <c r="L116" s="742"/>
      <c r="M116" s="142">
        <f t="shared" si="29"/>
        <v>12840</v>
      </c>
      <c r="N116" s="142">
        <v>12600</v>
      </c>
      <c r="O116" s="603"/>
      <c r="P116" s="142">
        <v>240</v>
      </c>
      <c r="Q116" s="142"/>
      <c r="R116" s="142"/>
      <c r="S116" s="142"/>
      <c r="T116" s="142"/>
      <c r="U116" s="143"/>
      <c r="V116" s="143" t="s">
        <v>40</v>
      </c>
      <c r="W116" s="125"/>
      <c r="X116" s="535" t="s">
        <v>893</v>
      </c>
      <c r="Y116" s="538" t="s">
        <v>605</v>
      </c>
    </row>
    <row r="117" spans="1:29" s="144" customFormat="1" ht="33" customHeight="1">
      <c r="A117" s="124">
        <v>4</v>
      </c>
      <c r="B117" s="139" t="s">
        <v>503</v>
      </c>
      <c r="C117" s="140" t="s">
        <v>504</v>
      </c>
      <c r="D117" s="628" t="s">
        <v>505</v>
      </c>
      <c r="E117" s="145" t="s">
        <v>71</v>
      </c>
      <c r="F117" s="140"/>
      <c r="G117" s="142">
        <f t="shared" si="28"/>
        <v>12500</v>
      </c>
      <c r="H117" s="142">
        <v>12000</v>
      </c>
      <c r="I117" s="613"/>
      <c r="J117" s="142">
        <v>500</v>
      </c>
      <c r="K117" s="142"/>
      <c r="L117" s="742"/>
      <c r="M117" s="142">
        <f t="shared" si="29"/>
        <v>12500</v>
      </c>
      <c r="N117" s="142">
        <v>12000</v>
      </c>
      <c r="O117" s="603"/>
      <c r="P117" s="142">
        <v>500</v>
      </c>
      <c r="Q117" s="142"/>
      <c r="R117" s="142"/>
      <c r="S117" s="142"/>
      <c r="T117" s="142"/>
      <c r="U117" s="143"/>
      <c r="V117" s="143" t="s">
        <v>40</v>
      </c>
      <c r="W117" s="125"/>
      <c r="X117" s="535" t="s">
        <v>893</v>
      </c>
      <c r="Y117" s="538" t="s">
        <v>605</v>
      </c>
    </row>
    <row r="118" spans="1:29" s="144" customFormat="1" ht="33" customHeight="1">
      <c r="A118" s="124">
        <v>5</v>
      </c>
      <c r="B118" s="139" t="s">
        <v>506</v>
      </c>
      <c r="C118" s="140" t="s">
        <v>370</v>
      </c>
      <c r="D118" s="628" t="s">
        <v>507</v>
      </c>
      <c r="E118" s="145" t="s">
        <v>71</v>
      </c>
      <c r="F118" s="140"/>
      <c r="G118" s="142">
        <f t="shared" si="28"/>
        <v>5500</v>
      </c>
      <c r="H118" s="142">
        <v>5200</v>
      </c>
      <c r="I118" s="613"/>
      <c r="J118" s="142">
        <v>300</v>
      </c>
      <c r="K118" s="142"/>
      <c r="L118" s="742"/>
      <c r="M118" s="142">
        <f t="shared" si="29"/>
        <v>5500</v>
      </c>
      <c r="N118" s="142">
        <v>5200</v>
      </c>
      <c r="O118" s="603"/>
      <c r="P118" s="142">
        <v>300</v>
      </c>
      <c r="Q118" s="142"/>
      <c r="R118" s="142"/>
      <c r="S118" s="142"/>
      <c r="T118" s="142"/>
      <c r="U118" s="143"/>
      <c r="V118" s="143" t="s">
        <v>40</v>
      </c>
      <c r="W118" s="125"/>
      <c r="X118" s="535" t="s">
        <v>893</v>
      </c>
      <c r="Y118" s="538" t="s">
        <v>606</v>
      </c>
    </row>
    <row r="119" spans="1:29" s="144" customFormat="1" ht="33" customHeight="1">
      <c r="A119" s="124">
        <v>6</v>
      </c>
      <c r="B119" s="139" t="s">
        <v>508</v>
      </c>
      <c r="C119" s="140" t="s">
        <v>509</v>
      </c>
      <c r="D119" s="628" t="s">
        <v>510</v>
      </c>
      <c r="E119" s="145" t="s">
        <v>71</v>
      </c>
      <c r="F119" s="140"/>
      <c r="G119" s="142">
        <f t="shared" si="28"/>
        <v>10242</v>
      </c>
      <c r="H119" s="142">
        <v>10000</v>
      </c>
      <c r="I119" s="613"/>
      <c r="J119" s="142">
        <v>242</v>
      </c>
      <c r="K119" s="142"/>
      <c r="L119" s="742"/>
      <c r="M119" s="142">
        <f t="shared" si="29"/>
        <v>10242</v>
      </c>
      <c r="N119" s="142">
        <v>10000</v>
      </c>
      <c r="O119" s="603"/>
      <c r="P119" s="142">
        <v>242</v>
      </c>
      <c r="Q119" s="142"/>
      <c r="R119" s="142"/>
      <c r="S119" s="142"/>
      <c r="T119" s="142"/>
      <c r="U119" s="143"/>
      <c r="V119" s="143" t="s">
        <v>40</v>
      </c>
      <c r="W119" s="125"/>
      <c r="X119" s="535" t="s">
        <v>893</v>
      </c>
      <c r="Y119" s="538" t="s">
        <v>605</v>
      </c>
    </row>
    <row r="120" spans="1:29" s="144" customFormat="1" ht="33" customHeight="1">
      <c r="A120" s="124">
        <v>7</v>
      </c>
      <c r="B120" s="139" t="s">
        <v>511</v>
      </c>
      <c r="C120" s="140" t="s">
        <v>512</v>
      </c>
      <c r="D120" s="628" t="s">
        <v>513</v>
      </c>
      <c r="E120" s="145" t="s">
        <v>71</v>
      </c>
      <c r="F120" s="140"/>
      <c r="G120" s="142">
        <f t="shared" si="28"/>
        <v>2000</v>
      </c>
      <c r="H120" s="142">
        <v>1900</v>
      </c>
      <c r="I120" s="613"/>
      <c r="J120" s="142">
        <v>100</v>
      </c>
      <c r="K120" s="142"/>
      <c r="L120" s="742"/>
      <c r="M120" s="142">
        <f t="shared" si="29"/>
        <v>2000</v>
      </c>
      <c r="N120" s="142">
        <v>1900</v>
      </c>
      <c r="O120" s="603"/>
      <c r="P120" s="142">
        <v>100</v>
      </c>
      <c r="Q120" s="142"/>
      <c r="R120" s="142"/>
      <c r="S120" s="142"/>
      <c r="T120" s="142"/>
      <c r="U120" s="143"/>
      <c r="V120" s="143" t="s">
        <v>40</v>
      </c>
      <c r="W120" s="125"/>
      <c r="X120" s="535" t="s">
        <v>893</v>
      </c>
      <c r="Y120" s="538" t="s">
        <v>605</v>
      </c>
    </row>
    <row r="121" spans="1:29" s="138" customFormat="1" ht="21" customHeight="1">
      <c r="A121" s="127" t="s">
        <v>76</v>
      </c>
      <c r="B121" s="133" t="s">
        <v>247</v>
      </c>
      <c r="C121" s="134"/>
      <c r="D121" s="627"/>
      <c r="E121" s="135"/>
      <c r="F121" s="134"/>
      <c r="G121" s="136">
        <f>SUBTOTAL(9,G122)</f>
        <v>29802</v>
      </c>
      <c r="H121" s="136">
        <f t="shared" ref="H121:P121" si="30">SUBTOTAL(9,H122)</f>
        <v>29802</v>
      </c>
      <c r="I121" s="612"/>
      <c r="J121" s="136">
        <f t="shared" si="30"/>
        <v>0</v>
      </c>
      <c r="K121" s="136">
        <f t="shared" si="30"/>
        <v>0</v>
      </c>
      <c r="L121" s="741">
        <f t="shared" si="30"/>
        <v>0</v>
      </c>
      <c r="M121" s="136">
        <f t="shared" si="30"/>
        <v>29802</v>
      </c>
      <c r="N121" s="136">
        <f t="shared" si="30"/>
        <v>29802</v>
      </c>
      <c r="O121" s="602"/>
      <c r="P121" s="136">
        <f t="shared" si="30"/>
        <v>0</v>
      </c>
      <c r="Q121" s="136">
        <v>0</v>
      </c>
      <c r="R121" s="136">
        <v>0</v>
      </c>
      <c r="S121" s="136">
        <v>0</v>
      </c>
      <c r="T121" s="136">
        <v>0</v>
      </c>
      <c r="U121" s="137"/>
      <c r="V121" s="137"/>
      <c r="W121" s="129"/>
      <c r="X121" s="535" t="s">
        <v>893</v>
      </c>
      <c r="Y121" s="538" t="s">
        <v>895</v>
      </c>
    </row>
    <row r="122" spans="1:29" s="144" customFormat="1" ht="78.75">
      <c r="A122" s="124" t="s">
        <v>18</v>
      </c>
      <c r="B122" s="139" t="s">
        <v>514</v>
      </c>
      <c r="C122" s="140"/>
      <c r="D122" s="628" t="s">
        <v>1452</v>
      </c>
      <c r="E122" s="145" t="s">
        <v>71</v>
      </c>
      <c r="F122" s="140"/>
      <c r="G122" s="142">
        <f t="shared" si="28"/>
        <v>29802</v>
      </c>
      <c r="H122" s="142">
        <v>29802</v>
      </c>
      <c r="I122" s="613"/>
      <c r="J122" s="142"/>
      <c r="K122" s="142"/>
      <c r="L122" s="742"/>
      <c r="M122" s="142">
        <f t="shared" si="29"/>
        <v>29802</v>
      </c>
      <c r="N122" s="142">
        <v>29802</v>
      </c>
      <c r="O122" s="603"/>
      <c r="P122" s="142"/>
      <c r="Q122" s="142"/>
      <c r="R122" s="142"/>
      <c r="S122" s="142"/>
      <c r="T122" s="142"/>
      <c r="U122" s="143" t="s">
        <v>40</v>
      </c>
      <c r="V122" s="143"/>
      <c r="W122" s="125"/>
      <c r="X122" s="535" t="s">
        <v>893</v>
      </c>
      <c r="Y122" s="538" t="s">
        <v>610</v>
      </c>
      <c r="AC122" s="686"/>
    </row>
    <row r="123" spans="1:29" s="144" customFormat="1" ht="21" customHeight="1">
      <c r="A123" s="127" t="s">
        <v>151</v>
      </c>
      <c r="B123" s="146" t="s">
        <v>258</v>
      </c>
      <c r="C123" s="129"/>
      <c r="D123" s="625"/>
      <c r="E123" s="129"/>
      <c r="F123" s="129"/>
      <c r="G123" s="136">
        <f>SUBTOTAL(9,G124:G127)</f>
        <v>16000</v>
      </c>
      <c r="H123" s="136">
        <f t="shared" ref="H123:P123" si="31">SUBTOTAL(9,H124:H127)</f>
        <v>16000</v>
      </c>
      <c r="I123" s="612"/>
      <c r="J123" s="136">
        <f t="shared" si="31"/>
        <v>0</v>
      </c>
      <c r="K123" s="136">
        <f t="shared" si="31"/>
        <v>0</v>
      </c>
      <c r="L123" s="741">
        <f t="shared" si="31"/>
        <v>0</v>
      </c>
      <c r="M123" s="136">
        <f t="shared" si="31"/>
        <v>16000</v>
      </c>
      <c r="N123" s="136">
        <f t="shared" si="31"/>
        <v>16000</v>
      </c>
      <c r="O123" s="602"/>
      <c r="P123" s="136">
        <f t="shared" si="31"/>
        <v>0</v>
      </c>
      <c r="Q123" s="142"/>
      <c r="R123" s="142"/>
      <c r="S123" s="142"/>
      <c r="T123" s="142"/>
      <c r="U123" s="143"/>
      <c r="V123" s="143"/>
      <c r="W123" s="125"/>
      <c r="X123" s="535" t="s">
        <v>893</v>
      </c>
      <c r="Y123" s="538" t="s">
        <v>895</v>
      </c>
    </row>
    <row r="124" spans="1:29" s="144" customFormat="1" ht="31.5">
      <c r="A124" s="124" t="s">
        <v>18</v>
      </c>
      <c r="B124" s="109" t="s">
        <v>491</v>
      </c>
      <c r="C124" s="125" t="s">
        <v>268</v>
      </c>
      <c r="D124" s="626" t="s">
        <v>492</v>
      </c>
      <c r="E124" s="145" t="s">
        <v>71</v>
      </c>
      <c r="F124" s="125"/>
      <c r="G124" s="142">
        <f t="shared" si="28"/>
        <v>5000</v>
      </c>
      <c r="H124" s="126">
        <v>5000</v>
      </c>
      <c r="I124" s="157"/>
      <c r="J124" s="126"/>
      <c r="K124" s="126"/>
      <c r="L124" s="556"/>
      <c r="M124" s="142">
        <f t="shared" si="29"/>
        <v>5000</v>
      </c>
      <c r="N124" s="126">
        <v>5000</v>
      </c>
      <c r="O124" s="599"/>
      <c r="P124" s="142"/>
      <c r="Q124" s="142"/>
      <c r="R124" s="142"/>
      <c r="S124" s="142"/>
      <c r="T124" s="142"/>
      <c r="U124" s="143"/>
      <c r="V124" s="143"/>
      <c r="W124" s="125"/>
      <c r="X124" s="535" t="s">
        <v>893</v>
      </c>
      <c r="Y124" s="538" t="s">
        <v>606</v>
      </c>
    </row>
    <row r="125" spans="1:29" s="144" customFormat="1" ht="47.25">
      <c r="A125" s="124" t="s">
        <v>19</v>
      </c>
      <c r="B125" s="139" t="s">
        <v>493</v>
      </c>
      <c r="C125" s="140" t="s">
        <v>467</v>
      </c>
      <c r="D125" s="628" t="s">
        <v>494</v>
      </c>
      <c r="E125" s="145" t="s">
        <v>71</v>
      </c>
      <c r="F125" s="140"/>
      <c r="G125" s="142">
        <f t="shared" si="28"/>
        <v>5000</v>
      </c>
      <c r="H125" s="142">
        <v>5000</v>
      </c>
      <c r="I125" s="613"/>
      <c r="J125" s="142"/>
      <c r="K125" s="142"/>
      <c r="L125" s="742"/>
      <c r="M125" s="142">
        <f t="shared" si="29"/>
        <v>5000</v>
      </c>
      <c r="N125" s="142">
        <v>5000</v>
      </c>
      <c r="O125" s="603"/>
      <c r="P125" s="142"/>
      <c r="Q125" s="142"/>
      <c r="R125" s="142"/>
      <c r="S125" s="142"/>
      <c r="T125" s="142"/>
      <c r="U125" s="143"/>
      <c r="V125" s="143"/>
      <c r="W125" s="125"/>
      <c r="X125" s="535" t="s">
        <v>893</v>
      </c>
      <c r="Y125" s="538" t="s">
        <v>606</v>
      </c>
    </row>
    <row r="126" spans="1:29" s="144" customFormat="1" ht="47.25">
      <c r="A126" s="124" t="s">
        <v>60</v>
      </c>
      <c r="B126" s="139" t="s">
        <v>495</v>
      </c>
      <c r="C126" s="140" t="s">
        <v>466</v>
      </c>
      <c r="D126" s="628" t="s">
        <v>496</v>
      </c>
      <c r="E126" s="145" t="s">
        <v>71</v>
      </c>
      <c r="F126" s="140"/>
      <c r="G126" s="142">
        <f t="shared" si="28"/>
        <v>4000</v>
      </c>
      <c r="H126" s="142">
        <v>4000</v>
      </c>
      <c r="I126" s="613"/>
      <c r="J126" s="142"/>
      <c r="K126" s="142"/>
      <c r="L126" s="742"/>
      <c r="M126" s="142">
        <f t="shared" si="29"/>
        <v>4000</v>
      </c>
      <c r="N126" s="142">
        <v>4000</v>
      </c>
      <c r="O126" s="603"/>
      <c r="P126" s="142"/>
      <c r="Q126" s="142"/>
      <c r="R126" s="142"/>
      <c r="S126" s="142"/>
      <c r="T126" s="142"/>
      <c r="U126" s="143"/>
      <c r="V126" s="143"/>
      <c r="W126" s="125"/>
      <c r="X126" s="535" t="s">
        <v>893</v>
      </c>
      <c r="Y126" s="538" t="s">
        <v>606</v>
      </c>
    </row>
    <row r="127" spans="1:29" s="144" customFormat="1" ht="47.25">
      <c r="A127" s="124" t="s">
        <v>61</v>
      </c>
      <c r="B127" s="139" t="s">
        <v>497</v>
      </c>
      <c r="C127" s="140" t="s">
        <v>466</v>
      </c>
      <c r="D127" s="628" t="s">
        <v>498</v>
      </c>
      <c r="E127" s="145" t="s">
        <v>71</v>
      </c>
      <c r="F127" s="140"/>
      <c r="G127" s="142">
        <f t="shared" si="28"/>
        <v>2000</v>
      </c>
      <c r="H127" s="142">
        <v>2000</v>
      </c>
      <c r="I127" s="613"/>
      <c r="J127" s="142"/>
      <c r="K127" s="142"/>
      <c r="L127" s="742"/>
      <c r="M127" s="142">
        <f t="shared" si="29"/>
        <v>2000</v>
      </c>
      <c r="N127" s="142">
        <v>2000</v>
      </c>
      <c r="O127" s="603"/>
      <c r="P127" s="142"/>
      <c r="Q127" s="142"/>
      <c r="R127" s="142"/>
      <c r="S127" s="142"/>
      <c r="T127" s="142"/>
      <c r="U127" s="143"/>
      <c r="V127" s="143"/>
      <c r="W127" s="125"/>
      <c r="X127" s="535" t="s">
        <v>893</v>
      </c>
      <c r="Y127" s="538" t="s">
        <v>607</v>
      </c>
    </row>
    <row r="128" spans="1:29" s="18" customFormat="1" ht="72.75" customHeight="1">
      <c r="A128" s="24" t="s">
        <v>23</v>
      </c>
      <c r="B128" s="93" t="s">
        <v>21</v>
      </c>
      <c r="C128" s="17"/>
      <c r="D128" s="625"/>
      <c r="E128" s="17"/>
      <c r="F128" s="17"/>
      <c r="G128" s="8">
        <f>+G129+G158+G167+G179+G263+G282+G322+G324+G370</f>
        <v>415402</v>
      </c>
      <c r="H128" s="8">
        <f>+H129+H158+H167+H179+H263+H282+H322+H324+H370</f>
        <v>402433</v>
      </c>
      <c r="I128" s="154"/>
      <c r="J128" s="8">
        <f>+J129+J158+J167+J179+J263+J282+J322+J324+J370</f>
        <v>6178</v>
      </c>
      <c r="K128" s="8">
        <f>+K129+K158+K167+K179+K263+K282+K322+K324+K370</f>
        <v>741</v>
      </c>
      <c r="L128" s="740">
        <f>+L129+L158+L167+L179+L263+L282+L322+L324+L370</f>
        <v>0</v>
      </c>
      <c r="M128" s="8">
        <f>+M129+M158+M167+M179+M263+M282+M322+M324+M370</f>
        <v>398081.5</v>
      </c>
      <c r="N128" s="8">
        <f>+N129+N158+N167+N179+N263+N282+N322+N324+N370</f>
        <v>398546.5</v>
      </c>
      <c r="O128" s="601"/>
      <c r="P128" s="8">
        <f>+P129+P158+P167+P179+P263+P282+P322+P324+P370</f>
        <v>0</v>
      </c>
      <c r="Q128" s="8">
        <f>+Q129+Q158+Q167+Q179+Q263+Q282+Q322+Q324+Q370</f>
        <v>0</v>
      </c>
      <c r="R128" s="8">
        <f>+R129+R158+R167+R179+R263+R282+R322+R324+R370</f>
        <v>0</v>
      </c>
      <c r="S128" s="8">
        <f>+S129+S158+S167+S179+S263+S282+S322+S324+S370</f>
        <v>0</v>
      </c>
      <c r="T128" s="8">
        <f>+T129+T158+T167+T179+T263+T282+T322+T324+T370</f>
        <v>0</v>
      </c>
      <c r="U128" s="89"/>
      <c r="V128" s="89"/>
      <c r="W128" s="17"/>
      <c r="X128" s="535" t="s">
        <v>894</v>
      </c>
      <c r="Y128" s="538" t="s">
        <v>895</v>
      </c>
    </row>
    <row r="129" spans="1:29" s="18" customFormat="1" ht="21" customHeight="1">
      <c r="A129" s="24" t="s">
        <v>37</v>
      </c>
      <c r="B129" s="93" t="s">
        <v>36</v>
      </c>
      <c r="C129" s="17"/>
      <c r="D129" s="625"/>
      <c r="E129" s="17"/>
      <c r="F129" s="17"/>
      <c r="G129" s="8">
        <f>+G130+G132</f>
        <v>27168</v>
      </c>
      <c r="H129" s="8">
        <f t="shared" ref="H129:T129" si="32">+H130+H132</f>
        <v>27168</v>
      </c>
      <c r="I129" s="154"/>
      <c r="J129" s="8">
        <f t="shared" si="32"/>
        <v>0</v>
      </c>
      <c r="K129" s="8">
        <f t="shared" si="32"/>
        <v>0</v>
      </c>
      <c r="L129" s="740">
        <f t="shared" si="32"/>
        <v>0</v>
      </c>
      <c r="M129" s="8">
        <f t="shared" si="32"/>
        <v>27167.5</v>
      </c>
      <c r="N129" s="8">
        <f t="shared" si="32"/>
        <v>27167.5</v>
      </c>
      <c r="O129" s="601"/>
      <c r="P129" s="8">
        <f t="shared" ref="P129" si="33">+P130+P132</f>
        <v>0</v>
      </c>
      <c r="Q129" s="8">
        <f t="shared" si="32"/>
        <v>0</v>
      </c>
      <c r="R129" s="8">
        <f t="shared" si="32"/>
        <v>0</v>
      </c>
      <c r="S129" s="8">
        <f t="shared" si="32"/>
        <v>0</v>
      </c>
      <c r="T129" s="8">
        <f t="shared" si="32"/>
        <v>0</v>
      </c>
      <c r="U129" s="89"/>
      <c r="V129" s="89"/>
      <c r="W129" s="17"/>
      <c r="X129" s="535" t="s">
        <v>894</v>
      </c>
      <c r="Y129" s="538" t="s">
        <v>895</v>
      </c>
    </row>
    <row r="130" spans="1:29" s="18" customFormat="1" ht="21" customHeight="1">
      <c r="A130" s="24" t="s">
        <v>249</v>
      </c>
      <c r="B130" s="37" t="s">
        <v>248</v>
      </c>
      <c r="C130" s="17"/>
      <c r="D130" s="625"/>
      <c r="E130" s="17"/>
      <c r="F130" s="17"/>
      <c r="G130" s="8">
        <f>+G131</f>
        <v>0</v>
      </c>
      <c r="H130" s="8">
        <f t="shared" ref="H130:T130" si="34">+H131</f>
        <v>0</v>
      </c>
      <c r="I130" s="154"/>
      <c r="J130" s="8">
        <f t="shared" si="34"/>
        <v>0</v>
      </c>
      <c r="K130" s="8">
        <f t="shared" si="34"/>
        <v>0</v>
      </c>
      <c r="L130" s="740">
        <f t="shared" si="34"/>
        <v>0</v>
      </c>
      <c r="M130" s="8">
        <f t="shared" si="34"/>
        <v>0</v>
      </c>
      <c r="N130" s="8">
        <f t="shared" si="34"/>
        <v>0</v>
      </c>
      <c r="O130" s="601"/>
      <c r="P130" s="8">
        <f t="shared" si="34"/>
        <v>0</v>
      </c>
      <c r="Q130" s="8">
        <f t="shared" si="34"/>
        <v>0</v>
      </c>
      <c r="R130" s="8">
        <f t="shared" si="34"/>
        <v>0</v>
      </c>
      <c r="S130" s="8">
        <f t="shared" si="34"/>
        <v>0</v>
      </c>
      <c r="T130" s="8">
        <f t="shared" si="34"/>
        <v>0</v>
      </c>
      <c r="U130" s="89"/>
      <c r="V130" s="89"/>
      <c r="W130" s="17"/>
      <c r="X130" s="535" t="s">
        <v>894</v>
      </c>
      <c r="Y130" s="538" t="s">
        <v>895</v>
      </c>
    </row>
    <row r="131" spans="1:29" s="18" customFormat="1" ht="39" customHeight="1">
      <c r="A131" s="24"/>
      <c r="B131" s="38" t="s">
        <v>250</v>
      </c>
      <c r="C131" s="17"/>
      <c r="D131" s="625"/>
      <c r="E131" s="17"/>
      <c r="F131" s="17"/>
      <c r="G131" s="8"/>
      <c r="H131" s="8"/>
      <c r="I131" s="154"/>
      <c r="J131" s="8"/>
      <c r="K131" s="8"/>
      <c r="L131" s="740"/>
      <c r="M131" s="8"/>
      <c r="N131" s="8"/>
      <c r="O131" s="601"/>
      <c r="P131" s="8"/>
      <c r="Q131" s="8"/>
      <c r="R131" s="8"/>
      <c r="S131" s="8"/>
      <c r="T131" s="8"/>
      <c r="U131" s="89"/>
      <c r="V131" s="89"/>
      <c r="W131" s="17"/>
      <c r="X131" s="535" t="s">
        <v>894</v>
      </c>
      <c r="Y131" s="538" t="s">
        <v>895</v>
      </c>
    </row>
    <row r="132" spans="1:29" s="18" customFormat="1" ht="21" customHeight="1">
      <c r="A132" s="24" t="s">
        <v>249</v>
      </c>
      <c r="B132" s="37" t="s">
        <v>257</v>
      </c>
      <c r="C132" s="17"/>
      <c r="D132" s="625"/>
      <c r="E132" s="17"/>
      <c r="F132" s="17"/>
      <c r="G132" s="8">
        <f t="shared" ref="G132:T132" si="35">+G133+G135+G136+G140+G144+G148+G150+G154</f>
        <v>27168</v>
      </c>
      <c r="H132" s="8">
        <f t="shared" si="35"/>
        <v>27168</v>
      </c>
      <c r="I132" s="154"/>
      <c r="J132" s="8">
        <f t="shared" si="35"/>
        <v>0</v>
      </c>
      <c r="K132" s="8">
        <f t="shared" si="35"/>
        <v>0</v>
      </c>
      <c r="L132" s="740">
        <f t="shared" si="35"/>
        <v>0</v>
      </c>
      <c r="M132" s="8">
        <f t="shared" si="35"/>
        <v>27167.5</v>
      </c>
      <c r="N132" s="8">
        <f t="shared" si="35"/>
        <v>27167.5</v>
      </c>
      <c r="O132" s="601"/>
      <c r="P132" s="8">
        <f t="shared" si="35"/>
        <v>0</v>
      </c>
      <c r="Q132" s="8">
        <f t="shared" si="35"/>
        <v>0</v>
      </c>
      <c r="R132" s="8">
        <f t="shared" si="35"/>
        <v>0</v>
      </c>
      <c r="S132" s="8">
        <f t="shared" si="35"/>
        <v>0</v>
      </c>
      <c r="T132" s="8">
        <f t="shared" si="35"/>
        <v>0</v>
      </c>
      <c r="U132" s="89"/>
      <c r="V132" s="89"/>
      <c r="W132" s="17"/>
      <c r="X132" s="535" t="s">
        <v>894</v>
      </c>
      <c r="Y132" s="538" t="s">
        <v>895</v>
      </c>
    </row>
    <row r="133" spans="1:29" s="18" customFormat="1" ht="21" customHeight="1">
      <c r="A133" s="16" t="s">
        <v>57</v>
      </c>
      <c r="B133" s="90" t="s">
        <v>38</v>
      </c>
      <c r="C133" s="17"/>
      <c r="D133" s="625"/>
      <c r="E133" s="17"/>
      <c r="F133" s="17"/>
      <c r="G133" s="8">
        <f>SUM(G134)</f>
        <v>280</v>
      </c>
      <c r="H133" s="8">
        <f t="shared" ref="H133:T133" si="36">SUM(H134)</f>
        <v>280</v>
      </c>
      <c r="I133" s="154"/>
      <c r="J133" s="8">
        <f t="shared" si="36"/>
        <v>0</v>
      </c>
      <c r="K133" s="8">
        <f t="shared" si="36"/>
        <v>0</v>
      </c>
      <c r="L133" s="740">
        <f t="shared" si="36"/>
        <v>0</v>
      </c>
      <c r="M133" s="8">
        <f t="shared" si="36"/>
        <v>280</v>
      </c>
      <c r="N133" s="8">
        <f t="shared" si="36"/>
        <v>280</v>
      </c>
      <c r="O133" s="601"/>
      <c r="P133" s="8">
        <f t="shared" si="36"/>
        <v>0</v>
      </c>
      <c r="Q133" s="8">
        <f t="shared" si="36"/>
        <v>0</v>
      </c>
      <c r="R133" s="8">
        <f t="shared" si="36"/>
        <v>0</v>
      </c>
      <c r="S133" s="8">
        <f t="shared" si="36"/>
        <v>0</v>
      </c>
      <c r="T133" s="8">
        <f t="shared" si="36"/>
        <v>0</v>
      </c>
      <c r="U133" s="89"/>
      <c r="V133" s="89"/>
      <c r="W133" s="17"/>
      <c r="X133" s="535" t="s">
        <v>894</v>
      </c>
      <c r="Y133" s="538" t="s">
        <v>895</v>
      </c>
    </row>
    <row r="134" spans="1:29" s="18" customFormat="1" ht="21" customHeight="1">
      <c r="A134" s="19" t="s">
        <v>18</v>
      </c>
      <c r="B134" s="94" t="s">
        <v>65</v>
      </c>
      <c r="C134" s="27" t="s">
        <v>39</v>
      </c>
      <c r="D134" s="628"/>
      <c r="E134" s="2" t="s">
        <v>66</v>
      </c>
      <c r="F134" s="27"/>
      <c r="G134" s="7">
        <v>280</v>
      </c>
      <c r="H134" s="7">
        <v>280</v>
      </c>
      <c r="I134" s="614"/>
      <c r="J134" s="9"/>
      <c r="K134" s="9"/>
      <c r="L134" s="741"/>
      <c r="M134" s="7">
        <v>280</v>
      </c>
      <c r="N134" s="7">
        <v>280</v>
      </c>
      <c r="O134" s="603"/>
      <c r="P134" s="7"/>
      <c r="Q134" s="9"/>
      <c r="R134" s="9"/>
      <c r="S134" s="9"/>
      <c r="T134" s="9"/>
      <c r="U134" s="1" t="s">
        <v>40</v>
      </c>
      <c r="V134" s="86"/>
      <c r="W134" s="20"/>
      <c r="X134" s="535" t="s">
        <v>894</v>
      </c>
      <c r="Y134" s="538" t="s">
        <v>886</v>
      </c>
    </row>
    <row r="135" spans="1:29" s="23" customFormat="1" ht="21" customHeight="1">
      <c r="A135" s="16" t="s">
        <v>67</v>
      </c>
      <c r="B135" s="95" t="s">
        <v>68</v>
      </c>
      <c r="C135" s="22"/>
      <c r="D135" s="627"/>
      <c r="E135" s="3"/>
      <c r="F135" s="22"/>
      <c r="G135" s="8"/>
      <c r="H135" s="8"/>
      <c r="I135" s="154"/>
      <c r="J135" s="8"/>
      <c r="K135" s="8"/>
      <c r="L135" s="740"/>
      <c r="M135" s="8"/>
      <c r="N135" s="8"/>
      <c r="O135" s="601"/>
      <c r="P135" s="8"/>
      <c r="Q135" s="8"/>
      <c r="R135" s="8"/>
      <c r="S135" s="8"/>
      <c r="T135" s="8"/>
      <c r="U135" s="96"/>
      <c r="V135" s="89"/>
      <c r="W135" s="17"/>
      <c r="X135" s="535" t="s">
        <v>894</v>
      </c>
      <c r="Y135" s="538" t="s">
        <v>895</v>
      </c>
    </row>
    <row r="136" spans="1:29" s="23" customFormat="1" ht="21" customHeight="1">
      <c r="A136" s="16" t="s">
        <v>76</v>
      </c>
      <c r="B136" s="95" t="s">
        <v>77</v>
      </c>
      <c r="C136" s="22"/>
      <c r="D136" s="627"/>
      <c r="E136" s="3"/>
      <c r="F136" s="22"/>
      <c r="G136" s="9">
        <f t="shared" ref="G136:H136" si="37">SUBTOTAL(9,G137:G139)</f>
        <v>2160.5</v>
      </c>
      <c r="H136" s="9">
        <f t="shared" si="37"/>
        <v>2160.5</v>
      </c>
      <c r="I136" s="158"/>
      <c r="J136" s="9">
        <f t="shared" ref="J136" si="38">SUBTOTAL(9,J137:J139)</f>
        <v>0</v>
      </c>
      <c r="K136" s="9">
        <f t="shared" ref="K136" si="39">SUBTOTAL(9,K137:K139)</f>
        <v>0</v>
      </c>
      <c r="L136" s="741">
        <f t="shared" ref="L136" si="40">SUBTOTAL(9,L137:L139)</f>
        <v>0</v>
      </c>
      <c r="M136" s="9">
        <f t="shared" ref="M136" si="41">SUBTOTAL(9,M137:M139)</f>
        <v>2160.5</v>
      </c>
      <c r="N136" s="9">
        <f t="shared" ref="N136" si="42">SUBTOTAL(9,N137:N139)</f>
        <v>2160.5</v>
      </c>
      <c r="O136" s="602"/>
      <c r="P136" s="9">
        <f t="shared" ref="P136" si="43">SUBTOTAL(9,P137:P139)</f>
        <v>0</v>
      </c>
      <c r="Q136" s="8">
        <f t="shared" ref="Q136" si="44">SUM(Q139)</f>
        <v>0</v>
      </c>
      <c r="R136" s="8">
        <f t="shared" ref="R136" si="45">SUM(R139)</f>
        <v>0</v>
      </c>
      <c r="S136" s="8">
        <f t="shared" ref="S136" si="46">SUM(S139)</f>
        <v>0</v>
      </c>
      <c r="T136" s="8">
        <f t="shared" ref="T136" si="47">SUM(T139)</f>
        <v>0</v>
      </c>
      <c r="U136" s="96"/>
      <c r="V136" s="89"/>
      <c r="W136" s="17"/>
      <c r="X136" s="535" t="s">
        <v>894</v>
      </c>
      <c r="Y136" s="538" t="s">
        <v>895</v>
      </c>
      <c r="AC136" s="533" t="e">
        <f>+N136+ĐT!#REF!</f>
        <v>#REF!</v>
      </c>
    </row>
    <row r="137" spans="1:29" s="23" customFormat="1" ht="21" customHeight="1">
      <c r="A137" s="19" t="s">
        <v>18</v>
      </c>
      <c r="B137" s="94" t="s">
        <v>65</v>
      </c>
      <c r="C137" s="22"/>
      <c r="D137" s="628" t="s">
        <v>724</v>
      </c>
      <c r="E137" s="3"/>
      <c r="F137" s="22"/>
      <c r="G137" s="6">
        <f t="shared" ref="G137:G143" si="48">SUM(H137:K137)</f>
        <v>120</v>
      </c>
      <c r="H137" s="6">
        <v>120</v>
      </c>
      <c r="I137" s="156"/>
      <c r="J137" s="8"/>
      <c r="K137" s="8"/>
      <c r="L137" s="740"/>
      <c r="M137" s="6">
        <f>N137</f>
        <v>120</v>
      </c>
      <c r="N137" s="6">
        <v>120</v>
      </c>
      <c r="O137" s="599"/>
      <c r="P137" s="8"/>
      <c r="Q137" s="8"/>
      <c r="R137" s="8"/>
      <c r="S137" s="8"/>
      <c r="T137" s="8"/>
      <c r="U137" s="96"/>
      <c r="V137" s="89"/>
      <c r="W137" s="17"/>
      <c r="X137" s="535" t="s">
        <v>894</v>
      </c>
      <c r="Y137" s="538" t="s">
        <v>886</v>
      </c>
    </row>
    <row r="138" spans="1:29" s="23" customFormat="1" ht="21" customHeight="1">
      <c r="A138" s="19" t="s">
        <v>19</v>
      </c>
      <c r="B138" s="94" t="s">
        <v>349</v>
      </c>
      <c r="C138" s="22"/>
      <c r="D138" s="628" t="s">
        <v>724</v>
      </c>
      <c r="E138" s="3"/>
      <c r="F138" s="22"/>
      <c r="G138" s="6">
        <f t="shared" si="48"/>
        <v>67.5</v>
      </c>
      <c r="H138" s="6">
        <v>67.5</v>
      </c>
      <c r="I138" s="156"/>
      <c r="J138" s="8"/>
      <c r="K138" s="8"/>
      <c r="L138" s="740"/>
      <c r="M138" s="6">
        <f>N138</f>
        <v>67.5</v>
      </c>
      <c r="N138" s="6">
        <v>67.5</v>
      </c>
      <c r="O138" s="599"/>
      <c r="P138" s="8"/>
      <c r="Q138" s="8"/>
      <c r="R138" s="8"/>
      <c r="S138" s="8"/>
      <c r="T138" s="8"/>
      <c r="U138" s="96"/>
      <c r="V138" s="89"/>
      <c r="W138" s="17"/>
      <c r="X138" s="535" t="s">
        <v>894</v>
      </c>
      <c r="Y138" s="538" t="s">
        <v>887</v>
      </c>
    </row>
    <row r="139" spans="1:29" s="18" customFormat="1" ht="31.5">
      <c r="A139" s="19" t="s">
        <v>60</v>
      </c>
      <c r="B139" s="91" t="s">
        <v>168</v>
      </c>
      <c r="C139" s="20" t="s">
        <v>159</v>
      </c>
      <c r="D139" s="626" t="s">
        <v>169</v>
      </c>
      <c r="E139" s="20" t="s">
        <v>170</v>
      </c>
      <c r="F139" s="20"/>
      <c r="G139" s="6">
        <f t="shared" si="48"/>
        <v>1973</v>
      </c>
      <c r="H139" s="6">
        <v>1973</v>
      </c>
      <c r="I139" s="156"/>
      <c r="J139" s="6"/>
      <c r="K139" s="6"/>
      <c r="L139" s="556"/>
      <c r="M139" s="6">
        <f>N139</f>
        <v>1973</v>
      </c>
      <c r="N139" s="6">
        <v>1973</v>
      </c>
      <c r="O139" s="599"/>
      <c r="P139" s="6"/>
      <c r="Q139" s="9">
        <v>0</v>
      </c>
      <c r="R139" s="9">
        <v>0</v>
      </c>
      <c r="S139" s="9">
        <v>0</v>
      </c>
      <c r="T139" s="9">
        <v>0</v>
      </c>
      <c r="U139" s="1" t="s">
        <v>40</v>
      </c>
      <c r="V139" s="86"/>
      <c r="W139" s="20"/>
      <c r="X139" s="535" t="s">
        <v>894</v>
      </c>
      <c r="Y139" s="538" t="s">
        <v>606</v>
      </c>
    </row>
    <row r="140" spans="1:29" s="23" customFormat="1" ht="21" customHeight="1">
      <c r="A140" s="16" t="s">
        <v>151</v>
      </c>
      <c r="B140" s="95" t="s">
        <v>152</v>
      </c>
      <c r="C140" s="22"/>
      <c r="D140" s="627"/>
      <c r="E140" s="3"/>
      <c r="F140" s="22"/>
      <c r="G140" s="9">
        <f t="shared" ref="G140" si="49">SUBTOTAL(9,G141:G143)</f>
        <v>1913</v>
      </c>
      <c r="H140" s="9">
        <f t="shared" ref="H140" si="50">SUBTOTAL(9,H141:H143)</f>
        <v>1913</v>
      </c>
      <c r="I140" s="158"/>
      <c r="J140" s="9">
        <f t="shared" ref="J140" si="51">SUBTOTAL(9,J141:J143)</f>
        <v>0</v>
      </c>
      <c r="K140" s="9">
        <f t="shared" ref="K140" si="52">SUBTOTAL(9,K141:K143)</f>
        <v>0</v>
      </c>
      <c r="L140" s="741">
        <f t="shared" ref="L140" si="53">SUBTOTAL(9,L141:L143)</f>
        <v>0</v>
      </c>
      <c r="M140" s="9">
        <f t="shared" ref="M140" si="54">SUBTOTAL(9,M141:M143)</f>
        <v>1913</v>
      </c>
      <c r="N140" s="9">
        <f t="shared" ref="N140" si="55">SUBTOTAL(9,N141:N143)</f>
        <v>1913</v>
      </c>
      <c r="O140" s="602"/>
      <c r="P140" s="9">
        <f t="shared" ref="P140" si="56">SUBTOTAL(9,P141:P143)</f>
        <v>0</v>
      </c>
      <c r="Q140" s="9"/>
      <c r="R140" s="9"/>
      <c r="S140" s="9"/>
      <c r="T140" s="9"/>
      <c r="U140" s="96"/>
      <c r="V140" s="89"/>
      <c r="W140" s="17"/>
      <c r="X140" s="535" t="s">
        <v>894</v>
      </c>
      <c r="Y140" s="538" t="s">
        <v>895</v>
      </c>
    </row>
    <row r="141" spans="1:29" s="18" customFormat="1" ht="21" customHeight="1">
      <c r="A141" s="19" t="s">
        <v>18</v>
      </c>
      <c r="B141" s="94" t="s">
        <v>348</v>
      </c>
      <c r="C141" s="27"/>
      <c r="D141" s="628" t="s">
        <v>627</v>
      </c>
      <c r="E141" s="2"/>
      <c r="F141" s="27"/>
      <c r="G141" s="6">
        <f t="shared" si="48"/>
        <v>80</v>
      </c>
      <c r="H141" s="7">
        <v>80</v>
      </c>
      <c r="I141" s="614"/>
      <c r="J141" s="7"/>
      <c r="K141" s="7"/>
      <c r="L141" s="742"/>
      <c r="M141" s="6">
        <f t="shared" ref="M141:M143" si="57">N141</f>
        <v>80</v>
      </c>
      <c r="N141" s="7">
        <v>80</v>
      </c>
      <c r="O141" s="603"/>
      <c r="P141" s="7"/>
      <c r="Q141" s="7"/>
      <c r="R141" s="7"/>
      <c r="S141" s="7"/>
      <c r="T141" s="7"/>
      <c r="U141" s="1"/>
      <c r="V141" s="86"/>
      <c r="W141" s="20"/>
      <c r="X141" s="535" t="s">
        <v>894</v>
      </c>
      <c r="Y141" s="538" t="s">
        <v>888</v>
      </c>
    </row>
    <row r="142" spans="1:29" s="18" customFormat="1" ht="21" customHeight="1">
      <c r="A142" s="19" t="s">
        <v>19</v>
      </c>
      <c r="B142" s="94" t="s">
        <v>65</v>
      </c>
      <c r="C142" s="27"/>
      <c r="D142" s="628" t="s">
        <v>625</v>
      </c>
      <c r="E142" s="2"/>
      <c r="F142" s="27"/>
      <c r="G142" s="6">
        <f t="shared" si="48"/>
        <v>280</v>
      </c>
      <c r="H142" s="7">
        <v>280</v>
      </c>
      <c r="I142" s="614"/>
      <c r="J142" s="7"/>
      <c r="K142" s="7"/>
      <c r="L142" s="742"/>
      <c r="M142" s="6">
        <f t="shared" si="57"/>
        <v>280</v>
      </c>
      <c r="N142" s="7">
        <v>280</v>
      </c>
      <c r="O142" s="603"/>
      <c r="P142" s="7"/>
      <c r="Q142" s="7"/>
      <c r="R142" s="7"/>
      <c r="S142" s="7"/>
      <c r="T142" s="7"/>
      <c r="U142" s="1"/>
      <c r="V142" s="86"/>
      <c r="W142" s="20"/>
      <c r="X142" s="535" t="s">
        <v>894</v>
      </c>
      <c r="Y142" s="538" t="s">
        <v>886</v>
      </c>
    </row>
    <row r="143" spans="1:29" s="18" customFormat="1" ht="21" customHeight="1">
      <c r="A143" s="19" t="s">
        <v>60</v>
      </c>
      <c r="B143" s="94" t="s">
        <v>349</v>
      </c>
      <c r="C143" s="27"/>
      <c r="D143" s="628" t="s">
        <v>628</v>
      </c>
      <c r="E143" s="2"/>
      <c r="F143" s="27"/>
      <c r="G143" s="6">
        <f t="shared" si="48"/>
        <v>1553</v>
      </c>
      <c r="H143" s="7">
        <v>1553</v>
      </c>
      <c r="I143" s="614"/>
      <c r="J143" s="7"/>
      <c r="K143" s="7"/>
      <c r="L143" s="742"/>
      <c r="M143" s="6">
        <f t="shared" si="57"/>
        <v>1553</v>
      </c>
      <c r="N143" s="7">
        <v>1553</v>
      </c>
      <c r="O143" s="603"/>
      <c r="P143" s="7"/>
      <c r="Q143" s="7"/>
      <c r="R143" s="7"/>
      <c r="S143" s="7"/>
      <c r="T143" s="7"/>
      <c r="U143" s="1"/>
      <c r="V143" s="86"/>
      <c r="W143" s="20"/>
      <c r="X143" s="535" t="s">
        <v>894</v>
      </c>
      <c r="Y143" s="538" t="s">
        <v>887</v>
      </c>
    </row>
    <row r="144" spans="1:29" s="23" customFormat="1" ht="21" customHeight="1">
      <c r="A144" s="16" t="s">
        <v>211</v>
      </c>
      <c r="B144" s="95" t="s">
        <v>204</v>
      </c>
      <c r="C144" s="22"/>
      <c r="D144" s="627"/>
      <c r="E144" s="3"/>
      <c r="F144" s="22"/>
      <c r="G144" s="9">
        <f t="shared" ref="G144:V144" si="58">SUBTOTAL(9,G145:G147)</f>
        <v>11462.5</v>
      </c>
      <c r="H144" s="9">
        <f>SUBTOTAL(9,H145:H147)</f>
        <v>11462.5</v>
      </c>
      <c r="I144" s="9">
        <f t="shared" si="58"/>
        <v>0</v>
      </c>
      <c r="J144" s="9">
        <f t="shared" si="58"/>
        <v>0</v>
      </c>
      <c r="K144" s="9">
        <f t="shared" si="58"/>
        <v>0</v>
      </c>
      <c r="L144" s="741">
        <f t="shared" si="58"/>
        <v>0</v>
      </c>
      <c r="M144" s="9">
        <f t="shared" si="58"/>
        <v>11462.5</v>
      </c>
      <c r="N144" s="9">
        <f t="shared" si="58"/>
        <v>11462.5</v>
      </c>
      <c r="O144" s="9">
        <f t="shared" si="58"/>
        <v>0</v>
      </c>
      <c r="P144" s="9">
        <f t="shared" si="58"/>
        <v>0</v>
      </c>
      <c r="Q144" s="9">
        <f t="shared" si="58"/>
        <v>0</v>
      </c>
      <c r="R144" s="9">
        <f t="shared" si="58"/>
        <v>0</v>
      </c>
      <c r="S144" s="9">
        <f t="shared" si="58"/>
        <v>0</v>
      </c>
      <c r="T144" s="9">
        <f t="shared" si="58"/>
        <v>0</v>
      </c>
      <c r="U144" s="9">
        <f t="shared" si="58"/>
        <v>0</v>
      </c>
      <c r="V144" s="9">
        <f t="shared" si="58"/>
        <v>0</v>
      </c>
      <c r="W144" s="17"/>
      <c r="X144" s="535" t="s">
        <v>894</v>
      </c>
      <c r="Y144" s="538" t="s">
        <v>895</v>
      </c>
    </row>
    <row r="145" spans="1:25" s="23" customFormat="1" ht="21" customHeight="1">
      <c r="A145" s="16"/>
      <c r="B145" s="111" t="s">
        <v>348</v>
      </c>
      <c r="C145" s="22"/>
      <c r="D145" s="627"/>
      <c r="E145" s="3"/>
      <c r="F145" s="22"/>
      <c r="G145" s="7">
        <f>SUM(H145:K145)</f>
        <v>1680</v>
      </c>
      <c r="H145" s="7">
        <v>1680</v>
      </c>
      <c r="I145" s="158"/>
      <c r="J145" s="9"/>
      <c r="K145" s="9"/>
      <c r="L145" s="741"/>
      <c r="M145" s="7">
        <f>SUM(N145:P145)</f>
        <v>1680</v>
      </c>
      <c r="N145" s="7">
        <v>1680</v>
      </c>
      <c r="O145" s="602"/>
      <c r="P145" s="9"/>
      <c r="Q145" s="9"/>
      <c r="R145" s="9"/>
      <c r="S145" s="9"/>
      <c r="T145" s="9"/>
      <c r="U145" s="96"/>
      <c r="V145" s="89"/>
      <c r="W145" s="17"/>
      <c r="X145" s="535"/>
      <c r="Y145" s="538"/>
    </row>
    <row r="146" spans="1:25" s="23" customFormat="1" ht="21" customHeight="1">
      <c r="A146" s="16"/>
      <c r="B146" s="111" t="s">
        <v>65</v>
      </c>
      <c r="C146" s="22"/>
      <c r="D146" s="627"/>
      <c r="E146" s="3"/>
      <c r="F146" s="22"/>
      <c r="G146" s="7">
        <f t="shared" ref="G146:G147" si="59">SUM(H146:K146)</f>
        <v>5800</v>
      </c>
      <c r="H146" s="7">
        <v>5800</v>
      </c>
      <c r="I146" s="158"/>
      <c r="J146" s="9"/>
      <c r="K146" s="9"/>
      <c r="L146" s="741"/>
      <c r="M146" s="7">
        <f t="shared" ref="M146:M147" si="60">SUM(N146:P146)</f>
        <v>5800</v>
      </c>
      <c r="N146" s="7">
        <v>5800</v>
      </c>
      <c r="O146" s="602"/>
      <c r="P146" s="9"/>
      <c r="Q146" s="9"/>
      <c r="R146" s="9"/>
      <c r="S146" s="9"/>
      <c r="T146" s="9"/>
      <c r="U146" s="96"/>
      <c r="V146" s="89"/>
      <c r="W146" s="17"/>
      <c r="X146" s="535"/>
      <c r="Y146" s="538"/>
    </row>
    <row r="147" spans="1:25" s="23" customFormat="1" ht="21" customHeight="1">
      <c r="A147" s="16"/>
      <c r="B147" s="111" t="s">
        <v>349</v>
      </c>
      <c r="C147" s="22"/>
      <c r="D147" s="627"/>
      <c r="E147" s="3"/>
      <c r="F147" s="22"/>
      <c r="G147" s="7">
        <f t="shared" si="59"/>
        <v>3982.5</v>
      </c>
      <c r="H147" s="7">
        <v>3982.5</v>
      </c>
      <c r="I147" s="158"/>
      <c r="J147" s="9"/>
      <c r="K147" s="9"/>
      <c r="L147" s="741"/>
      <c r="M147" s="7">
        <f t="shared" si="60"/>
        <v>3982.5</v>
      </c>
      <c r="N147" s="7">
        <v>3982.5</v>
      </c>
      <c r="O147" s="602"/>
      <c r="P147" s="9"/>
      <c r="Q147" s="9"/>
      <c r="R147" s="9"/>
      <c r="S147" s="9"/>
      <c r="T147" s="9"/>
      <c r="U147" s="96"/>
      <c r="V147" s="89"/>
      <c r="W147" s="17"/>
      <c r="X147" s="535"/>
      <c r="Y147" s="538"/>
    </row>
    <row r="148" spans="1:25" s="23" customFormat="1" ht="21" customHeight="1">
      <c r="A148" s="16" t="s">
        <v>245</v>
      </c>
      <c r="B148" s="95" t="s">
        <v>217</v>
      </c>
      <c r="C148" s="22"/>
      <c r="D148" s="627"/>
      <c r="E148" s="3"/>
      <c r="F148" s="22"/>
      <c r="G148" s="9">
        <f t="shared" ref="G148:P148" si="61">SUBTOTAL(9,G149:G149)</f>
        <v>4312</v>
      </c>
      <c r="H148" s="9">
        <f t="shared" si="61"/>
        <v>4312</v>
      </c>
      <c r="I148" s="158"/>
      <c r="J148" s="9">
        <f t="shared" si="61"/>
        <v>0</v>
      </c>
      <c r="K148" s="9">
        <f t="shared" si="61"/>
        <v>0</v>
      </c>
      <c r="L148" s="741">
        <f t="shared" si="61"/>
        <v>0</v>
      </c>
      <c r="M148" s="9">
        <f t="shared" si="61"/>
        <v>4311.5</v>
      </c>
      <c r="N148" s="9">
        <f t="shared" si="61"/>
        <v>4311.5</v>
      </c>
      <c r="O148" s="602"/>
      <c r="P148" s="9">
        <f t="shared" si="61"/>
        <v>0</v>
      </c>
      <c r="Q148" s="9">
        <f>SUM(Q149)</f>
        <v>0</v>
      </c>
      <c r="R148" s="9">
        <f>SUM(R149)</f>
        <v>0</v>
      </c>
      <c r="S148" s="9">
        <f>SUM(S149)</f>
        <v>0</v>
      </c>
      <c r="T148" s="9">
        <f>SUM(T149)</f>
        <v>0</v>
      </c>
      <c r="U148" s="96"/>
      <c r="V148" s="89"/>
      <c r="W148" s="17"/>
      <c r="X148" s="535" t="s">
        <v>894</v>
      </c>
      <c r="Y148" s="538" t="s">
        <v>895</v>
      </c>
    </row>
    <row r="149" spans="1:25" s="18" customFormat="1" ht="21" customHeight="1">
      <c r="A149" s="19" t="s">
        <v>18</v>
      </c>
      <c r="B149" s="30" t="s">
        <v>350</v>
      </c>
      <c r="C149" s="27" t="s">
        <v>351</v>
      </c>
      <c r="D149" s="628" t="s">
        <v>352</v>
      </c>
      <c r="E149" s="2" t="s">
        <v>280</v>
      </c>
      <c r="F149" s="27"/>
      <c r="G149" s="6">
        <f t="shared" ref="G149" si="62">SUM(H149:K149)</f>
        <v>4312</v>
      </c>
      <c r="H149" s="7">
        <v>4312</v>
      </c>
      <c r="I149" s="614"/>
      <c r="J149" s="9"/>
      <c r="K149" s="9"/>
      <c r="L149" s="741"/>
      <c r="M149" s="7">
        <f>4312-0.5</f>
        <v>4311.5</v>
      </c>
      <c r="N149" s="7">
        <f>4312-0.5</f>
        <v>4311.5</v>
      </c>
      <c r="O149" s="603"/>
      <c r="P149" s="7"/>
      <c r="Q149" s="9"/>
      <c r="R149" s="9"/>
      <c r="S149" s="9"/>
      <c r="T149" s="9"/>
      <c r="U149" s="1"/>
      <c r="V149" s="1" t="s">
        <v>40</v>
      </c>
      <c r="W149" s="20"/>
      <c r="X149" s="535" t="s">
        <v>894</v>
      </c>
      <c r="Y149" s="538" t="s">
        <v>606</v>
      </c>
    </row>
    <row r="150" spans="1:25" s="23" customFormat="1" ht="21" customHeight="1">
      <c r="A150" s="16" t="s">
        <v>246</v>
      </c>
      <c r="B150" s="95" t="s">
        <v>247</v>
      </c>
      <c r="C150" s="22"/>
      <c r="D150" s="627"/>
      <c r="E150" s="3"/>
      <c r="F150" s="22"/>
      <c r="G150" s="9">
        <f>SUBTOTAL(9,G151:G153)</f>
        <v>3350</v>
      </c>
      <c r="H150" s="9">
        <f t="shared" ref="H150:P150" si="63">SUBTOTAL(9,H151:H153)</f>
        <v>3350</v>
      </c>
      <c r="I150" s="158"/>
      <c r="J150" s="9">
        <f t="shared" si="63"/>
        <v>0</v>
      </c>
      <c r="K150" s="9">
        <f t="shared" si="63"/>
        <v>0</v>
      </c>
      <c r="L150" s="741">
        <f t="shared" si="63"/>
        <v>0</v>
      </c>
      <c r="M150" s="9">
        <f t="shared" si="63"/>
        <v>3350</v>
      </c>
      <c r="N150" s="9">
        <f t="shared" si="63"/>
        <v>3350</v>
      </c>
      <c r="O150" s="602"/>
      <c r="P150" s="9">
        <f t="shared" si="63"/>
        <v>0</v>
      </c>
      <c r="Q150" s="9"/>
      <c r="R150" s="9"/>
      <c r="S150" s="9"/>
      <c r="T150" s="9"/>
      <c r="U150" s="96"/>
      <c r="V150" s="89"/>
      <c r="W150" s="17"/>
      <c r="X150" s="535" t="s">
        <v>894</v>
      </c>
      <c r="Y150" s="538" t="s">
        <v>895</v>
      </c>
    </row>
    <row r="151" spans="1:25" s="18" customFormat="1" ht="21" customHeight="1">
      <c r="A151" s="19" t="s">
        <v>18</v>
      </c>
      <c r="B151" s="94" t="s">
        <v>348</v>
      </c>
      <c r="C151" s="27"/>
      <c r="D151" s="628" t="s">
        <v>725</v>
      </c>
      <c r="E151" s="2"/>
      <c r="F151" s="27"/>
      <c r="G151" s="7">
        <f>SUM(H151:K151)</f>
        <v>360</v>
      </c>
      <c r="H151" s="7">
        <v>360</v>
      </c>
      <c r="I151" s="614"/>
      <c r="J151" s="7"/>
      <c r="K151" s="7"/>
      <c r="L151" s="742"/>
      <c r="M151" s="7">
        <f>SUM(N151:P151)</f>
        <v>360</v>
      </c>
      <c r="N151" s="7">
        <v>360</v>
      </c>
      <c r="O151" s="603"/>
      <c r="P151" s="7"/>
      <c r="Q151" s="7"/>
      <c r="R151" s="7"/>
      <c r="S151" s="7"/>
      <c r="T151" s="7"/>
      <c r="U151" s="1"/>
      <c r="V151" s="86"/>
      <c r="W151" s="20"/>
      <c r="X151" s="535" t="s">
        <v>894</v>
      </c>
      <c r="Y151" s="538" t="s">
        <v>888</v>
      </c>
    </row>
    <row r="152" spans="1:25" s="18" customFormat="1" ht="21" customHeight="1">
      <c r="A152" s="19" t="s">
        <v>19</v>
      </c>
      <c r="B152" s="94" t="s">
        <v>65</v>
      </c>
      <c r="C152" s="27"/>
      <c r="D152" s="628" t="s">
        <v>726</v>
      </c>
      <c r="E152" s="2"/>
      <c r="F152" s="27"/>
      <c r="G152" s="7">
        <f t="shared" ref="G152:G157" si="64">SUM(H152:K152)</f>
        <v>1280</v>
      </c>
      <c r="H152" s="7">
        <v>1280</v>
      </c>
      <c r="I152" s="614"/>
      <c r="J152" s="7"/>
      <c r="K152" s="7"/>
      <c r="L152" s="742"/>
      <c r="M152" s="7">
        <f t="shared" ref="M152:M157" si="65">SUM(N152:P152)</f>
        <v>1280</v>
      </c>
      <c r="N152" s="7">
        <v>1280</v>
      </c>
      <c r="O152" s="603"/>
      <c r="P152" s="7"/>
      <c r="Q152" s="7"/>
      <c r="R152" s="7"/>
      <c r="S152" s="7"/>
      <c r="T152" s="7"/>
      <c r="U152" s="1"/>
      <c r="V152" s="86"/>
      <c r="W152" s="20"/>
      <c r="X152" s="535" t="s">
        <v>894</v>
      </c>
      <c r="Y152" s="538" t="s">
        <v>886</v>
      </c>
    </row>
    <row r="153" spans="1:25" s="18" customFormat="1" ht="21" customHeight="1">
      <c r="A153" s="19" t="s">
        <v>60</v>
      </c>
      <c r="B153" s="94" t="s">
        <v>349</v>
      </c>
      <c r="C153" s="27"/>
      <c r="D153" s="628" t="s">
        <v>727</v>
      </c>
      <c r="E153" s="2"/>
      <c r="F153" s="27"/>
      <c r="G153" s="7">
        <f t="shared" si="64"/>
        <v>1710</v>
      </c>
      <c r="H153" s="7">
        <v>1710</v>
      </c>
      <c r="I153" s="614"/>
      <c r="J153" s="7"/>
      <c r="K153" s="7"/>
      <c r="L153" s="742"/>
      <c r="M153" s="7">
        <f t="shared" si="65"/>
        <v>1710</v>
      </c>
      <c r="N153" s="7">
        <v>1710</v>
      </c>
      <c r="O153" s="603"/>
      <c r="P153" s="7"/>
      <c r="Q153" s="7"/>
      <c r="R153" s="7"/>
      <c r="S153" s="7"/>
      <c r="T153" s="7"/>
      <c r="U153" s="1"/>
      <c r="V153" s="86"/>
      <c r="W153" s="20"/>
      <c r="X153" s="535" t="s">
        <v>894</v>
      </c>
      <c r="Y153" s="538" t="s">
        <v>887</v>
      </c>
    </row>
    <row r="154" spans="1:25" s="23" customFormat="1" ht="21" customHeight="1">
      <c r="A154" s="16" t="s">
        <v>259</v>
      </c>
      <c r="B154" s="95" t="s">
        <v>258</v>
      </c>
      <c r="C154" s="22"/>
      <c r="D154" s="627"/>
      <c r="E154" s="3"/>
      <c r="F154" s="97"/>
      <c r="G154" s="9">
        <f>SUBTOTAL(9,G155:G157)</f>
        <v>3690</v>
      </c>
      <c r="H154" s="9">
        <f t="shared" ref="H154" si="66">SUBTOTAL(9,H155:H157)</f>
        <v>3690</v>
      </c>
      <c r="I154" s="158"/>
      <c r="J154" s="9">
        <f t="shared" ref="J154" si="67">SUBTOTAL(9,J155:J157)</f>
        <v>0</v>
      </c>
      <c r="K154" s="9">
        <f t="shared" ref="K154" si="68">SUBTOTAL(9,K155:K157)</f>
        <v>0</v>
      </c>
      <c r="L154" s="741">
        <f t="shared" ref="L154" si="69">SUBTOTAL(9,L155:L157)</f>
        <v>0</v>
      </c>
      <c r="M154" s="9">
        <f t="shared" ref="M154" si="70">SUBTOTAL(9,M155:M157)</f>
        <v>3690</v>
      </c>
      <c r="N154" s="9">
        <f t="shared" ref="N154" si="71">SUBTOTAL(9,N155:N157)</f>
        <v>3690</v>
      </c>
      <c r="O154" s="602"/>
      <c r="P154" s="9">
        <f t="shared" ref="P154" si="72">SUBTOTAL(9,P155:P157)</f>
        <v>0</v>
      </c>
      <c r="Q154" s="98">
        <f t="shared" ref="Q154:T154" si="73">SUM(Q155:Q157)</f>
        <v>0</v>
      </c>
      <c r="R154" s="98">
        <f t="shared" si="73"/>
        <v>0</v>
      </c>
      <c r="S154" s="98">
        <f t="shared" si="73"/>
        <v>0</v>
      </c>
      <c r="T154" s="98">
        <f t="shared" si="73"/>
        <v>0</v>
      </c>
      <c r="U154" s="96"/>
      <c r="V154" s="89"/>
      <c r="W154" s="17"/>
      <c r="X154" s="535" t="s">
        <v>894</v>
      </c>
      <c r="Y154" s="538" t="s">
        <v>895</v>
      </c>
    </row>
    <row r="155" spans="1:25" s="18" customFormat="1" ht="21" customHeight="1">
      <c r="A155" s="19" t="s">
        <v>18</v>
      </c>
      <c r="B155" s="94" t="s">
        <v>348</v>
      </c>
      <c r="C155" s="20"/>
      <c r="D155" s="626" t="s">
        <v>629</v>
      </c>
      <c r="E155" s="20"/>
      <c r="F155" s="20"/>
      <c r="G155" s="7">
        <f t="shared" si="64"/>
        <v>440</v>
      </c>
      <c r="H155" s="6">
        <v>440</v>
      </c>
      <c r="I155" s="156"/>
      <c r="J155" s="6"/>
      <c r="K155" s="6"/>
      <c r="L155" s="556"/>
      <c r="M155" s="7">
        <f t="shared" si="65"/>
        <v>440</v>
      </c>
      <c r="N155" s="6">
        <v>440</v>
      </c>
      <c r="O155" s="599"/>
      <c r="P155" s="6"/>
      <c r="Q155" s="6"/>
      <c r="R155" s="6"/>
      <c r="S155" s="6"/>
      <c r="T155" s="6"/>
      <c r="U155" s="86"/>
      <c r="V155" s="86"/>
      <c r="W155" s="20"/>
      <c r="X155" s="535" t="s">
        <v>894</v>
      </c>
      <c r="Y155" s="538" t="s">
        <v>888</v>
      </c>
    </row>
    <row r="156" spans="1:25" s="18" customFormat="1" ht="21" customHeight="1">
      <c r="A156" s="19" t="s">
        <v>19</v>
      </c>
      <c r="B156" s="94" t="s">
        <v>65</v>
      </c>
      <c r="C156" s="20"/>
      <c r="D156" s="626" t="s">
        <v>251</v>
      </c>
      <c r="E156" s="20"/>
      <c r="F156" s="20"/>
      <c r="G156" s="7">
        <f t="shared" si="64"/>
        <v>1720</v>
      </c>
      <c r="H156" s="6">
        <v>1720</v>
      </c>
      <c r="I156" s="156"/>
      <c r="J156" s="6"/>
      <c r="K156" s="6"/>
      <c r="L156" s="556"/>
      <c r="M156" s="7">
        <f t="shared" si="65"/>
        <v>1720</v>
      </c>
      <c r="N156" s="6">
        <v>1720</v>
      </c>
      <c r="O156" s="599"/>
      <c r="P156" s="6"/>
      <c r="Q156" s="6"/>
      <c r="R156" s="6"/>
      <c r="S156" s="6"/>
      <c r="T156" s="6"/>
      <c r="U156" s="86"/>
      <c r="V156" s="86"/>
      <c r="W156" s="20"/>
      <c r="X156" s="535" t="s">
        <v>894</v>
      </c>
      <c r="Y156" s="538" t="s">
        <v>886</v>
      </c>
    </row>
    <row r="157" spans="1:25" s="18" customFormat="1" ht="21" customHeight="1">
      <c r="A157" s="19" t="s">
        <v>60</v>
      </c>
      <c r="B157" s="94" t="s">
        <v>349</v>
      </c>
      <c r="C157" s="20"/>
      <c r="D157" s="626" t="s">
        <v>630</v>
      </c>
      <c r="E157" s="20"/>
      <c r="F157" s="20"/>
      <c r="G157" s="7">
        <f t="shared" si="64"/>
        <v>1530</v>
      </c>
      <c r="H157" s="6">
        <v>1530</v>
      </c>
      <c r="I157" s="156"/>
      <c r="J157" s="6"/>
      <c r="K157" s="6"/>
      <c r="L157" s="556"/>
      <c r="M157" s="7">
        <f t="shared" si="65"/>
        <v>1530</v>
      </c>
      <c r="N157" s="6">
        <v>1530</v>
      </c>
      <c r="O157" s="599"/>
      <c r="P157" s="6"/>
      <c r="Q157" s="6"/>
      <c r="R157" s="6"/>
      <c r="S157" s="6"/>
      <c r="T157" s="6"/>
      <c r="U157" s="86"/>
      <c r="V157" s="86"/>
      <c r="W157" s="20"/>
      <c r="X157" s="535" t="s">
        <v>894</v>
      </c>
      <c r="Y157" s="538" t="s">
        <v>887</v>
      </c>
    </row>
    <row r="158" spans="1:25" s="18" customFormat="1" ht="21" customHeight="1">
      <c r="A158" s="16" t="s">
        <v>41</v>
      </c>
      <c r="B158" s="21" t="s">
        <v>42</v>
      </c>
      <c r="C158" s="22"/>
      <c r="D158" s="627"/>
      <c r="E158" s="4"/>
      <c r="F158" s="22"/>
      <c r="G158" s="9">
        <f t="shared" ref="G158:T158" si="74">+G159+G160+G161+G162+G163+G164+G165+G166</f>
        <v>0</v>
      </c>
      <c r="H158" s="9">
        <f t="shared" si="74"/>
        <v>0</v>
      </c>
      <c r="I158" s="158"/>
      <c r="J158" s="9">
        <f t="shared" si="74"/>
        <v>0</v>
      </c>
      <c r="K158" s="9">
        <f t="shared" si="74"/>
        <v>0</v>
      </c>
      <c r="L158" s="741">
        <f t="shared" si="74"/>
        <v>0</v>
      </c>
      <c r="M158" s="9">
        <f t="shared" si="74"/>
        <v>0</v>
      </c>
      <c r="N158" s="9">
        <f t="shared" si="74"/>
        <v>0</v>
      </c>
      <c r="O158" s="602"/>
      <c r="P158" s="9">
        <f t="shared" si="74"/>
        <v>0</v>
      </c>
      <c r="Q158" s="9">
        <f t="shared" si="74"/>
        <v>0</v>
      </c>
      <c r="R158" s="9">
        <f t="shared" si="74"/>
        <v>0</v>
      </c>
      <c r="S158" s="9">
        <f t="shared" si="74"/>
        <v>0</v>
      </c>
      <c r="T158" s="9">
        <f t="shared" si="74"/>
        <v>0</v>
      </c>
      <c r="U158" s="92"/>
      <c r="V158" s="92"/>
      <c r="W158" s="17"/>
      <c r="X158" s="535" t="s">
        <v>894</v>
      </c>
      <c r="Y158" s="538" t="s">
        <v>895</v>
      </c>
    </row>
    <row r="159" spans="1:25" s="18" customFormat="1" ht="21" customHeight="1">
      <c r="A159" s="16" t="s">
        <v>58</v>
      </c>
      <c r="B159" s="90" t="s">
        <v>38</v>
      </c>
      <c r="C159" s="17"/>
      <c r="D159" s="625"/>
      <c r="E159" s="17"/>
      <c r="F159" s="17"/>
      <c r="G159" s="8"/>
      <c r="H159" s="8"/>
      <c r="I159" s="154"/>
      <c r="J159" s="8"/>
      <c r="K159" s="8"/>
      <c r="L159" s="740"/>
      <c r="M159" s="8"/>
      <c r="N159" s="8"/>
      <c r="O159" s="601"/>
      <c r="P159" s="8"/>
      <c r="Q159" s="8"/>
      <c r="R159" s="8"/>
      <c r="S159" s="8"/>
      <c r="T159" s="8"/>
      <c r="U159" s="89"/>
      <c r="V159" s="89"/>
      <c r="W159" s="17"/>
      <c r="X159" s="535" t="s">
        <v>894</v>
      </c>
      <c r="Y159" s="538" t="s">
        <v>895</v>
      </c>
    </row>
    <row r="160" spans="1:25" s="18" customFormat="1" ht="21" customHeight="1">
      <c r="A160" s="16" t="s">
        <v>78</v>
      </c>
      <c r="B160" s="95" t="s">
        <v>68</v>
      </c>
      <c r="C160" s="20"/>
      <c r="D160" s="629"/>
      <c r="E160" s="20"/>
      <c r="F160" s="40"/>
      <c r="G160" s="6"/>
      <c r="H160" s="6"/>
      <c r="I160" s="156"/>
      <c r="J160" s="6"/>
      <c r="K160" s="6"/>
      <c r="L160" s="556"/>
      <c r="M160" s="6"/>
      <c r="N160" s="6"/>
      <c r="O160" s="599"/>
      <c r="P160" s="6"/>
      <c r="Q160" s="6"/>
      <c r="R160" s="6"/>
      <c r="S160" s="6"/>
      <c r="T160" s="6"/>
      <c r="U160" s="1"/>
      <c r="V160" s="86"/>
      <c r="W160" s="20"/>
      <c r="X160" s="535" t="s">
        <v>894</v>
      </c>
      <c r="Y160" s="538" t="s">
        <v>895</v>
      </c>
    </row>
    <row r="161" spans="1:25" s="23" customFormat="1" ht="21" customHeight="1">
      <c r="A161" s="16" t="s">
        <v>171</v>
      </c>
      <c r="B161" s="90" t="s">
        <v>77</v>
      </c>
      <c r="C161" s="17"/>
      <c r="D161" s="625"/>
      <c r="E161" s="17"/>
      <c r="F161" s="17"/>
      <c r="G161" s="8"/>
      <c r="H161" s="8"/>
      <c r="I161" s="154"/>
      <c r="J161" s="8"/>
      <c r="K161" s="8"/>
      <c r="L161" s="740"/>
      <c r="M161" s="8"/>
      <c r="N161" s="8"/>
      <c r="O161" s="601"/>
      <c r="P161" s="8"/>
      <c r="Q161" s="8"/>
      <c r="R161" s="8"/>
      <c r="S161" s="8"/>
      <c r="T161" s="8"/>
      <c r="U161" s="89"/>
      <c r="V161" s="89"/>
      <c r="W161" s="17"/>
      <c r="X161" s="535" t="s">
        <v>894</v>
      </c>
      <c r="Y161" s="538" t="s">
        <v>895</v>
      </c>
    </row>
    <row r="162" spans="1:25" s="23" customFormat="1" ht="21" customHeight="1">
      <c r="A162" s="16" t="s">
        <v>260</v>
      </c>
      <c r="B162" s="90" t="s">
        <v>152</v>
      </c>
      <c r="C162" s="17"/>
      <c r="D162" s="625"/>
      <c r="E162" s="17"/>
      <c r="F162" s="17"/>
      <c r="G162" s="8"/>
      <c r="H162" s="8"/>
      <c r="I162" s="154"/>
      <c r="J162" s="8"/>
      <c r="K162" s="8"/>
      <c r="L162" s="740"/>
      <c r="M162" s="8"/>
      <c r="N162" s="8"/>
      <c r="O162" s="601"/>
      <c r="P162" s="8"/>
      <c r="Q162" s="8"/>
      <c r="R162" s="8"/>
      <c r="S162" s="8"/>
      <c r="T162" s="8"/>
      <c r="U162" s="89"/>
      <c r="V162" s="89"/>
      <c r="W162" s="17"/>
      <c r="X162" s="535" t="s">
        <v>894</v>
      </c>
      <c r="Y162" s="538" t="s">
        <v>895</v>
      </c>
    </row>
    <row r="163" spans="1:25" s="23" customFormat="1" ht="21" customHeight="1">
      <c r="A163" s="16" t="s">
        <v>261</v>
      </c>
      <c r="B163" s="90" t="s">
        <v>204</v>
      </c>
      <c r="C163" s="17"/>
      <c r="D163" s="625"/>
      <c r="E163" s="17"/>
      <c r="F163" s="17"/>
      <c r="G163" s="8"/>
      <c r="H163" s="8"/>
      <c r="I163" s="154"/>
      <c r="J163" s="8"/>
      <c r="K163" s="8"/>
      <c r="L163" s="740"/>
      <c r="M163" s="8"/>
      <c r="N163" s="8"/>
      <c r="O163" s="601"/>
      <c r="P163" s="8"/>
      <c r="Q163" s="8"/>
      <c r="R163" s="8"/>
      <c r="S163" s="8"/>
      <c r="T163" s="8"/>
      <c r="U163" s="89"/>
      <c r="V163" s="89"/>
      <c r="W163" s="17"/>
      <c r="X163" s="535" t="s">
        <v>894</v>
      </c>
      <c r="Y163" s="538" t="s">
        <v>895</v>
      </c>
    </row>
    <row r="164" spans="1:25" s="23" customFormat="1" ht="21" customHeight="1">
      <c r="A164" s="16" t="s">
        <v>262</v>
      </c>
      <c r="B164" s="90" t="s">
        <v>217</v>
      </c>
      <c r="C164" s="17"/>
      <c r="D164" s="625"/>
      <c r="E164" s="17"/>
      <c r="F164" s="17"/>
      <c r="G164" s="8"/>
      <c r="H164" s="8"/>
      <c r="I164" s="154"/>
      <c r="J164" s="8"/>
      <c r="K164" s="8"/>
      <c r="L164" s="740"/>
      <c r="M164" s="8"/>
      <c r="N164" s="8"/>
      <c r="O164" s="601"/>
      <c r="P164" s="8"/>
      <c r="Q164" s="8"/>
      <c r="R164" s="8"/>
      <c r="S164" s="8"/>
      <c r="T164" s="8"/>
      <c r="U164" s="89"/>
      <c r="V164" s="89"/>
      <c r="W164" s="17"/>
      <c r="X164" s="535" t="s">
        <v>894</v>
      </c>
      <c r="Y164" s="538" t="s">
        <v>895</v>
      </c>
    </row>
    <row r="165" spans="1:25" s="23" customFormat="1" ht="21" customHeight="1">
      <c r="A165" s="16" t="s">
        <v>263</v>
      </c>
      <c r="B165" s="90" t="s">
        <v>247</v>
      </c>
      <c r="C165" s="17"/>
      <c r="D165" s="625"/>
      <c r="E165" s="17"/>
      <c r="F165" s="17"/>
      <c r="G165" s="8"/>
      <c r="H165" s="8"/>
      <c r="I165" s="154"/>
      <c r="J165" s="8"/>
      <c r="K165" s="8"/>
      <c r="L165" s="740"/>
      <c r="M165" s="8"/>
      <c r="N165" s="8"/>
      <c r="O165" s="601"/>
      <c r="P165" s="8"/>
      <c r="Q165" s="8"/>
      <c r="R165" s="8"/>
      <c r="S165" s="8"/>
      <c r="T165" s="8"/>
      <c r="U165" s="89"/>
      <c r="V165" s="89"/>
      <c r="W165" s="17"/>
      <c r="X165" s="535" t="s">
        <v>894</v>
      </c>
      <c r="Y165" s="538" t="s">
        <v>895</v>
      </c>
    </row>
    <row r="166" spans="1:25" s="23" customFormat="1" ht="21" customHeight="1">
      <c r="A166" s="16" t="s">
        <v>264</v>
      </c>
      <c r="B166" s="90" t="s">
        <v>258</v>
      </c>
      <c r="C166" s="17"/>
      <c r="D166" s="625"/>
      <c r="E166" s="17"/>
      <c r="F166" s="17"/>
      <c r="G166" s="8"/>
      <c r="H166" s="8"/>
      <c r="I166" s="154"/>
      <c r="J166" s="8"/>
      <c r="K166" s="8"/>
      <c r="L166" s="740"/>
      <c r="M166" s="8"/>
      <c r="N166" s="8"/>
      <c r="O166" s="601"/>
      <c r="P166" s="8"/>
      <c r="Q166" s="8"/>
      <c r="R166" s="8"/>
      <c r="S166" s="8"/>
      <c r="T166" s="8"/>
      <c r="U166" s="89"/>
      <c r="V166" s="89"/>
      <c r="W166" s="17"/>
      <c r="X166" s="535" t="s">
        <v>894</v>
      </c>
      <c r="Y166" s="538" t="s">
        <v>895</v>
      </c>
    </row>
    <row r="167" spans="1:25" s="18" customFormat="1" ht="21" customHeight="1">
      <c r="A167" s="16" t="s">
        <v>44</v>
      </c>
      <c r="B167" s="90" t="s">
        <v>45</v>
      </c>
      <c r="C167" s="17"/>
      <c r="D167" s="625"/>
      <c r="E167" s="17"/>
      <c r="F167" s="17"/>
      <c r="G167" s="8">
        <f t="shared" ref="G167:T167" si="75">+G168+G169+G170+G171+G173+G174+G176+G177</f>
        <v>31096</v>
      </c>
      <c r="H167" s="8">
        <f t="shared" si="75"/>
        <v>25022</v>
      </c>
      <c r="I167" s="154"/>
      <c r="J167" s="8">
        <f t="shared" si="75"/>
        <v>6074</v>
      </c>
      <c r="K167" s="8">
        <f t="shared" si="75"/>
        <v>0</v>
      </c>
      <c r="L167" s="740">
        <f t="shared" si="75"/>
        <v>0</v>
      </c>
      <c r="M167" s="8">
        <f t="shared" si="75"/>
        <v>25022</v>
      </c>
      <c r="N167" s="8">
        <f t="shared" si="75"/>
        <v>25022</v>
      </c>
      <c r="O167" s="601"/>
      <c r="P167" s="8">
        <f t="shared" si="75"/>
        <v>0</v>
      </c>
      <c r="Q167" s="8">
        <f t="shared" si="75"/>
        <v>0</v>
      </c>
      <c r="R167" s="8">
        <f t="shared" si="75"/>
        <v>0</v>
      </c>
      <c r="S167" s="8">
        <f t="shared" si="75"/>
        <v>0</v>
      </c>
      <c r="T167" s="8">
        <f t="shared" si="75"/>
        <v>0</v>
      </c>
      <c r="U167" s="89"/>
      <c r="V167" s="89"/>
      <c r="W167" s="17"/>
      <c r="X167" s="535" t="s">
        <v>894</v>
      </c>
      <c r="Y167" s="538" t="s">
        <v>895</v>
      </c>
    </row>
    <row r="168" spans="1:25" s="18" customFormat="1" ht="21" customHeight="1">
      <c r="A168" s="16" t="s">
        <v>106</v>
      </c>
      <c r="B168" s="90" t="s">
        <v>38</v>
      </c>
      <c r="C168" s="20"/>
      <c r="D168" s="626"/>
      <c r="E168" s="20"/>
      <c r="F168" s="20"/>
      <c r="G168" s="6"/>
      <c r="H168" s="6"/>
      <c r="I168" s="156"/>
      <c r="J168" s="6"/>
      <c r="K168" s="6"/>
      <c r="L168" s="556"/>
      <c r="M168" s="6"/>
      <c r="N168" s="6"/>
      <c r="O168" s="599"/>
      <c r="P168" s="6"/>
      <c r="Q168" s="6"/>
      <c r="R168" s="6"/>
      <c r="S168" s="6"/>
      <c r="T168" s="6"/>
      <c r="U168" s="86"/>
      <c r="V168" s="86"/>
      <c r="W168" s="20"/>
      <c r="X168" s="535" t="s">
        <v>894</v>
      </c>
      <c r="Y168" s="538" t="s">
        <v>895</v>
      </c>
    </row>
    <row r="169" spans="1:25" s="18" customFormat="1" ht="21" customHeight="1">
      <c r="A169" s="16" t="s">
        <v>107</v>
      </c>
      <c r="B169" s="95" t="s">
        <v>68</v>
      </c>
      <c r="C169" s="20"/>
      <c r="D169" s="626"/>
      <c r="E169" s="20"/>
      <c r="F169" s="20"/>
      <c r="G169" s="6"/>
      <c r="H169" s="6"/>
      <c r="I169" s="156"/>
      <c r="J169" s="6"/>
      <c r="K169" s="6"/>
      <c r="L169" s="556"/>
      <c r="M169" s="6"/>
      <c r="N169" s="6"/>
      <c r="O169" s="599"/>
      <c r="P169" s="6"/>
      <c r="Q169" s="6"/>
      <c r="R169" s="6"/>
      <c r="S169" s="6"/>
      <c r="T169" s="6"/>
      <c r="U169" s="86"/>
      <c r="V169" s="86"/>
      <c r="W169" s="20"/>
      <c r="X169" s="535" t="s">
        <v>894</v>
      </c>
      <c r="Y169" s="538" t="s">
        <v>895</v>
      </c>
    </row>
    <row r="170" spans="1:25" s="23" customFormat="1" ht="21" customHeight="1">
      <c r="A170" s="16" t="s">
        <v>80</v>
      </c>
      <c r="B170" s="90" t="s">
        <v>77</v>
      </c>
      <c r="C170" s="17"/>
      <c r="D170" s="625"/>
      <c r="E170" s="17"/>
      <c r="F170" s="17"/>
      <c r="G170" s="8"/>
      <c r="H170" s="8"/>
      <c r="I170" s="154"/>
      <c r="J170" s="8"/>
      <c r="K170" s="8"/>
      <c r="L170" s="740"/>
      <c r="M170" s="8"/>
      <c r="N170" s="8"/>
      <c r="O170" s="601"/>
      <c r="P170" s="8"/>
      <c r="Q170" s="8"/>
      <c r="R170" s="8"/>
      <c r="S170" s="8"/>
      <c r="T170" s="8"/>
      <c r="U170" s="89"/>
      <c r="V170" s="89"/>
      <c r="W170" s="17"/>
      <c r="X170" s="535" t="s">
        <v>894</v>
      </c>
      <c r="Y170" s="538" t="s">
        <v>895</v>
      </c>
    </row>
    <row r="171" spans="1:25" s="23" customFormat="1" ht="21" customHeight="1">
      <c r="A171" s="16" t="s">
        <v>154</v>
      </c>
      <c r="B171" s="90" t="s">
        <v>152</v>
      </c>
      <c r="C171" s="17"/>
      <c r="D171" s="625"/>
      <c r="E171" s="17"/>
      <c r="F171" s="17"/>
      <c r="G171" s="9">
        <f>SUBTOTAL(9,G172)</f>
        <v>5496</v>
      </c>
      <c r="H171" s="9">
        <f t="shared" ref="H171:P171" si="76">SUBTOTAL(9,H172)</f>
        <v>5496</v>
      </c>
      <c r="I171" s="158"/>
      <c r="J171" s="9">
        <f t="shared" si="76"/>
        <v>0</v>
      </c>
      <c r="K171" s="9">
        <f t="shared" si="76"/>
        <v>0</v>
      </c>
      <c r="L171" s="741">
        <f t="shared" si="76"/>
        <v>0</v>
      </c>
      <c r="M171" s="9">
        <f t="shared" si="76"/>
        <v>5496</v>
      </c>
      <c r="N171" s="9">
        <f t="shared" si="76"/>
        <v>5496</v>
      </c>
      <c r="O171" s="602"/>
      <c r="P171" s="9">
        <f t="shared" si="76"/>
        <v>0</v>
      </c>
      <c r="Q171" s="8"/>
      <c r="R171" s="8"/>
      <c r="S171" s="8"/>
      <c r="T171" s="8"/>
      <c r="U171" s="89"/>
      <c r="V171" s="89"/>
      <c r="W171" s="17"/>
      <c r="X171" s="535" t="s">
        <v>894</v>
      </c>
      <c r="Y171" s="538" t="s">
        <v>895</v>
      </c>
    </row>
    <row r="172" spans="1:25" s="18" customFormat="1" ht="84.75" customHeight="1">
      <c r="A172" s="19" t="s">
        <v>18</v>
      </c>
      <c r="B172" s="91" t="s">
        <v>631</v>
      </c>
      <c r="C172" s="20"/>
      <c r="D172" s="626"/>
      <c r="E172" s="20"/>
      <c r="F172" s="20"/>
      <c r="G172" s="7">
        <f t="shared" ref="G172" si="77">SUM(H172:K172)</f>
        <v>5496</v>
      </c>
      <c r="H172" s="6">
        <v>5496</v>
      </c>
      <c r="I172" s="156"/>
      <c r="J172" s="6">
        <v>0</v>
      </c>
      <c r="K172" s="6">
        <v>0</v>
      </c>
      <c r="L172" s="556"/>
      <c r="M172" s="6">
        <f>SUM(N172:P172)</f>
        <v>5496</v>
      </c>
      <c r="N172" s="6">
        <v>5496</v>
      </c>
      <c r="O172" s="599"/>
      <c r="P172" s="6"/>
      <c r="Q172" s="6"/>
      <c r="R172" s="6"/>
      <c r="S172" s="6"/>
      <c r="T172" s="6"/>
      <c r="U172" s="86"/>
      <c r="V172" s="86"/>
      <c r="W172" s="20"/>
      <c r="X172" s="535" t="s">
        <v>894</v>
      </c>
      <c r="Y172" s="538" t="s">
        <v>611</v>
      </c>
    </row>
    <row r="173" spans="1:25" s="23" customFormat="1" ht="21" customHeight="1">
      <c r="A173" s="16" t="s">
        <v>203</v>
      </c>
      <c r="B173" s="90" t="s">
        <v>204</v>
      </c>
      <c r="C173" s="17"/>
      <c r="D173" s="625"/>
      <c r="E173" s="17"/>
      <c r="F173" s="17"/>
      <c r="G173" s="8"/>
      <c r="H173" s="8"/>
      <c r="I173" s="154"/>
      <c r="J173" s="8"/>
      <c r="K173" s="8"/>
      <c r="L173" s="740"/>
      <c r="M173" s="8"/>
      <c r="N173" s="8"/>
      <c r="O173" s="601"/>
      <c r="P173" s="8"/>
      <c r="Q173" s="8"/>
      <c r="R173" s="8"/>
      <c r="S173" s="8"/>
      <c r="T173" s="8"/>
      <c r="U173" s="89"/>
      <c r="V173" s="89"/>
      <c r="W173" s="17"/>
      <c r="X173" s="535" t="s">
        <v>894</v>
      </c>
      <c r="Y173" s="538" t="s">
        <v>895</v>
      </c>
    </row>
    <row r="174" spans="1:25" s="23" customFormat="1" ht="21" customHeight="1">
      <c r="A174" s="16" t="s">
        <v>353</v>
      </c>
      <c r="B174" s="90" t="s">
        <v>217</v>
      </c>
      <c r="C174" s="17"/>
      <c r="D174" s="625"/>
      <c r="E174" s="17"/>
      <c r="F174" s="17"/>
      <c r="G174" s="9">
        <f>SUBTOTAL(9,G175)</f>
        <v>11570</v>
      </c>
      <c r="H174" s="9">
        <f t="shared" ref="H174" si="78">SUBTOTAL(9,H175)</f>
        <v>5496</v>
      </c>
      <c r="I174" s="158"/>
      <c r="J174" s="9">
        <f t="shared" ref="J174" si="79">SUBTOTAL(9,J175)</f>
        <v>6074</v>
      </c>
      <c r="K174" s="9">
        <f t="shared" ref="K174" si="80">SUBTOTAL(9,K175)</f>
        <v>0</v>
      </c>
      <c r="L174" s="741">
        <f t="shared" ref="L174" si="81">SUBTOTAL(9,L175)</f>
        <v>0</v>
      </c>
      <c r="M174" s="9">
        <f t="shared" ref="M174" si="82">SUBTOTAL(9,M175)</f>
        <v>5496</v>
      </c>
      <c r="N174" s="9">
        <f t="shared" ref="N174" si="83">SUBTOTAL(9,N175)</f>
        <v>5496</v>
      </c>
      <c r="O174" s="602"/>
      <c r="P174" s="9">
        <f t="shared" ref="P174" si="84">SUBTOTAL(9,P175)</f>
        <v>0</v>
      </c>
      <c r="Q174" s="8"/>
      <c r="R174" s="8"/>
      <c r="S174" s="8"/>
      <c r="T174" s="8"/>
      <c r="U174" s="89"/>
      <c r="V174" s="89"/>
      <c r="W174" s="17"/>
      <c r="X174" s="535" t="s">
        <v>894</v>
      </c>
      <c r="Y174" s="538" t="s">
        <v>895</v>
      </c>
    </row>
    <row r="175" spans="1:25" s="18" customFormat="1" ht="82.5" customHeight="1">
      <c r="A175" s="19" t="s">
        <v>18</v>
      </c>
      <c r="B175" s="91" t="s">
        <v>355</v>
      </c>
      <c r="C175" s="20"/>
      <c r="D175" s="626"/>
      <c r="E175" s="20"/>
      <c r="F175" s="20"/>
      <c r="G175" s="7">
        <f t="shared" ref="G175" si="85">SUM(H175:K175)</f>
        <v>11570</v>
      </c>
      <c r="H175" s="6">
        <v>5496</v>
      </c>
      <c r="I175" s="156"/>
      <c r="J175" s="6">
        <v>6074</v>
      </c>
      <c r="K175" s="6"/>
      <c r="L175" s="556"/>
      <c r="M175" s="6">
        <f>SUM(N175:P175)</f>
        <v>5496</v>
      </c>
      <c r="N175" s="6">
        <v>5496</v>
      </c>
      <c r="O175" s="599"/>
      <c r="P175" s="6"/>
      <c r="Q175" s="6"/>
      <c r="R175" s="6"/>
      <c r="S175" s="6"/>
      <c r="T175" s="6"/>
      <c r="U175" s="86"/>
      <c r="V175" s="86"/>
      <c r="W175" s="20"/>
      <c r="X175" s="535" t="s">
        <v>894</v>
      </c>
      <c r="Y175" s="538" t="s">
        <v>611</v>
      </c>
    </row>
    <row r="176" spans="1:25" s="23" customFormat="1" ht="21" customHeight="1">
      <c r="A176" s="16" t="s">
        <v>354</v>
      </c>
      <c r="B176" s="90" t="s">
        <v>247</v>
      </c>
      <c r="C176" s="17"/>
      <c r="D176" s="625"/>
      <c r="E176" s="17"/>
      <c r="F176" s="17"/>
      <c r="G176" s="8"/>
      <c r="H176" s="8"/>
      <c r="I176" s="154"/>
      <c r="J176" s="8"/>
      <c r="K176" s="8"/>
      <c r="L176" s="740"/>
      <c r="M176" s="8"/>
      <c r="N176" s="8"/>
      <c r="O176" s="601"/>
      <c r="P176" s="8"/>
      <c r="Q176" s="8"/>
      <c r="R176" s="8"/>
      <c r="S176" s="8"/>
      <c r="T176" s="8"/>
      <c r="U176" s="89"/>
      <c r="V176" s="89"/>
      <c r="W176" s="17"/>
      <c r="X176" s="535" t="s">
        <v>894</v>
      </c>
      <c r="Y176" s="538" t="s">
        <v>895</v>
      </c>
    </row>
    <row r="177" spans="1:25" s="23" customFormat="1" ht="21" customHeight="1">
      <c r="A177" s="16" t="s">
        <v>265</v>
      </c>
      <c r="B177" s="90" t="s">
        <v>258</v>
      </c>
      <c r="C177" s="17"/>
      <c r="D177" s="625"/>
      <c r="E177" s="17"/>
      <c r="F177" s="17"/>
      <c r="G177" s="9">
        <f>SUBTOTAL(9,G178)</f>
        <v>14030</v>
      </c>
      <c r="H177" s="9">
        <f t="shared" ref="H177" si="86">SUBTOTAL(9,H178)</f>
        <v>14030</v>
      </c>
      <c r="I177" s="158"/>
      <c r="J177" s="9">
        <f t="shared" ref="J177" si="87">SUBTOTAL(9,J178)</f>
        <v>0</v>
      </c>
      <c r="K177" s="9">
        <f t="shared" ref="K177" si="88">SUBTOTAL(9,K178)</f>
        <v>0</v>
      </c>
      <c r="L177" s="741">
        <f t="shared" ref="L177" si="89">SUBTOTAL(9,L178)</f>
        <v>0</v>
      </c>
      <c r="M177" s="9">
        <f t="shared" ref="M177" si="90">SUBTOTAL(9,M178)</f>
        <v>14030</v>
      </c>
      <c r="N177" s="9">
        <f t="shared" ref="N177" si="91">SUBTOTAL(9,N178)</f>
        <v>14030</v>
      </c>
      <c r="O177" s="602"/>
      <c r="P177" s="9">
        <f t="shared" ref="P177" si="92">SUBTOTAL(9,P178)</f>
        <v>0</v>
      </c>
      <c r="Q177" s="8"/>
      <c r="R177" s="8"/>
      <c r="S177" s="8"/>
      <c r="T177" s="8"/>
      <c r="U177" s="89"/>
      <c r="V177" s="89"/>
      <c r="W177" s="17"/>
      <c r="X177" s="535" t="s">
        <v>894</v>
      </c>
      <c r="Y177" s="538" t="s">
        <v>895</v>
      </c>
    </row>
    <row r="178" spans="1:25" s="18" customFormat="1" ht="66.75" customHeight="1">
      <c r="A178" s="19"/>
      <c r="B178" s="91" t="s">
        <v>728</v>
      </c>
      <c r="C178" s="20"/>
      <c r="D178" s="626"/>
      <c r="E178" s="20"/>
      <c r="F178" s="20"/>
      <c r="G178" s="7">
        <f t="shared" ref="G178" si="93">SUM(H178:K178)</f>
        <v>14030</v>
      </c>
      <c r="H178" s="6">
        <v>14030</v>
      </c>
      <c r="I178" s="156"/>
      <c r="J178" s="6"/>
      <c r="K178" s="6"/>
      <c r="L178" s="556"/>
      <c r="M178" s="6">
        <f>SUM(N178:P178)</f>
        <v>14030</v>
      </c>
      <c r="N178" s="6">
        <v>14030</v>
      </c>
      <c r="O178" s="599"/>
      <c r="P178" s="6"/>
      <c r="Q178" s="6"/>
      <c r="R178" s="6"/>
      <c r="S178" s="6"/>
      <c r="T178" s="6"/>
      <c r="U178" s="86"/>
      <c r="V178" s="86"/>
      <c r="W178" s="20"/>
      <c r="X178" s="535" t="s">
        <v>894</v>
      </c>
      <c r="Y178" s="538" t="s">
        <v>611</v>
      </c>
    </row>
    <row r="179" spans="1:25" s="18" customFormat="1" ht="21" customHeight="1">
      <c r="A179" s="16" t="s">
        <v>46</v>
      </c>
      <c r="B179" s="90" t="s">
        <v>212</v>
      </c>
      <c r="C179" s="17"/>
      <c r="D179" s="625"/>
      <c r="E179" s="17"/>
      <c r="F179" s="17"/>
      <c r="G179" s="8">
        <f>+G180+G187</f>
        <v>195191</v>
      </c>
      <c r="H179" s="8">
        <f t="shared" ref="H179:T179" si="94">+H180+H187</f>
        <v>189161</v>
      </c>
      <c r="I179" s="154"/>
      <c r="J179" s="8">
        <f t="shared" si="94"/>
        <v>0</v>
      </c>
      <c r="K179" s="8">
        <f t="shared" si="94"/>
        <v>30</v>
      </c>
      <c r="L179" s="740">
        <f t="shared" si="94"/>
        <v>0</v>
      </c>
      <c r="M179" s="8">
        <f t="shared" si="94"/>
        <v>185305</v>
      </c>
      <c r="N179" s="8">
        <f t="shared" si="94"/>
        <v>185275</v>
      </c>
      <c r="O179" s="601"/>
      <c r="P179" s="8">
        <f t="shared" ref="P179" si="95">+P180+P187</f>
        <v>0</v>
      </c>
      <c r="Q179" s="8">
        <f t="shared" si="94"/>
        <v>0</v>
      </c>
      <c r="R179" s="8">
        <f t="shared" si="94"/>
        <v>0</v>
      </c>
      <c r="S179" s="8">
        <f t="shared" si="94"/>
        <v>0</v>
      </c>
      <c r="T179" s="8">
        <f t="shared" si="94"/>
        <v>0</v>
      </c>
      <c r="U179" s="89"/>
      <c r="V179" s="89"/>
      <c r="W179" s="17"/>
      <c r="X179" s="535" t="s">
        <v>894</v>
      </c>
      <c r="Y179" s="538" t="s">
        <v>895</v>
      </c>
    </row>
    <row r="180" spans="1:25" s="18" customFormat="1" ht="21" customHeight="1">
      <c r="A180" s="16" t="s">
        <v>249</v>
      </c>
      <c r="B180" s="90" t="s">
        <v>248</v>
      </c>
      <c r="C180" s="17"/>
      <c r="D180" s="625"/>
      <c r="E180" s="17"/>
      <c r="F180" s="17"/>
      <c r="G180" s="8">
        <f>+G181</f>
        <v>4000</v>
      </c>
      <c r="H180" s="8">
        <f t="shared" ref="H180:T180" si="96">+H181</f>
        <v>4000</v>
      </c>
      <c r="I180" s="154"/>
      <c r="J180" s="8">
        <f t="shared" si="96"/>
        <v>0</v>
      </c>
      <c r="K180" s="8">
        <f t="shared" si="96"/>
        <v>0</v>
      </c>
      <c r="L180" s="740">
        <f t="shared" si="96"/>
        <v>0</v>
      </c>
      <c r="M180" s="8">
        <f t="shared" si="96"/>
        <v>4000</v>
      </c>
      <c r="N180" s="8">
        <f t="shared" si="96"/>
        <v>4000</v>
      </c>
      <c r="O180" s="601"/>
      <c r="P180" s="8">
        <f t="shared" si="96"/>
        <v>0</v>
      </c>
      <c r="Q180" s="8">
        <f t="shared" si="96"/>
        <v>0</v>
      </c>
      <c r="R180" s="8">
        <f t="shared" si="96"/>
        <v>0</v>
      </c>
      <c r="S180" s="8">
        <f t="shared" si="96"/>
        <v>0</v>
      </c>
      <c r="T180" s="8">
        <f t="shared" si="96"/>
        <v>0</v>
      </c>
      <c r="U180" s="89"/>
      <c r="V180" s="89"/>
      <c r="W180" s="17"/>
      <c r="X180" s="535" t="s">
        <v>894</v>
      </c>
      <c r="Y180" s="538" t="s">
        <v>895</v>
      </c>
    </row>
    <row r="181" spans="1:25" s="18" customFormat="1" ht="36" customHeight="1">
      <c r="A181" s="34"/>
      <c r="B181" s="42" t="s">
        <v>388</v>
      </c>
      <c r="C181" s="17"/>
      <c r="D181" s="625"/>
      <c r="E181" s="17"/>
      <c r="F181" s="17"/>
      <c r="G181" s="10">
        <f>SUBTOTAL(9,G182:G186)</f>
        <v>4000</v>
      </c>
      <c r="H181" s="10">
        <f t="shared" ref="H181:P181" si="97">SUBTOTAL(9,H182:H186)</f>
        <v>4000</v>
      </c>
      <c r="I181" s="155"/>
      <c r="J181" s="10">
        <f t="shared" si="97"/>
        <v>0</v>
      </c>
      <c r="K181" s="10">
        <f t="shared" si="97"/>
        <v>0</v>
      </c>
      <c r="L181" s="743">
        <f t="shared" si="97"/>
        <v>0</v>
      </c>
      <c r="M181" s="10">
        <f t="shared" si="97"/>
        <v>4000</v>
      </c>
      <c r="N181" s="10">
        <f t="shared" si="97"/>
        <v>4000</v>
      </c>
      <c r="O181" s="604"/>
      <c r="P181" s="10">
        <f t="shared" si="97"/>
        <v>0</v>
      </c>
      <c r="Q181" s="10">
        <f t="shared" ref="Q181:T181" si="98">SUM(Q182:Q186)</f>
        <v>0</v>
      </c>
      <c r="R181" s="10">
        <f t="shared" si="98"/>
        <v>0</v>
      </c>
      <c r="S181" s="10">
        <f t="shared" si="98"/>
        <v>0</v>
      </c>
      <c r="T181" s="10">
        <f t="shared" si="98"/>
        <v>0</v>
      </c>
      <c r="U181" s="89"/>
      <c r="V181" s="89"/>
      <c r="W181" s="17"/>
      <c r="X181" s="535" t="s">
        <v>894</v>
      </c>
      <c r="Y181" s="538" t="s">
        <v>895</v>
      </c>
    </row>
    <row r="182" spans="1:25" s="18" customFormat="1" ht="21" customHeight="1">
      <c r="A182" s="19" t="s">
        <v>18</v>
      </c>
      <c r="B182" s="99" t="s">
        <v>392</v>
      </c>
      <c r="C182" s="20" t="s">
        <v>85</v>
      </c>
      <c r="D182" s="625"/>
      <c r="E182" s="17"/>
      <c r="F182" s="17"/>
      <c r="G182" s="6">
        <v>800</v>
      </c>
      <c r="H182" s="6">
        <v>800</v>
      </c>
      <c r="I182" s="156"/>
      <c r="J182" s="8"/>
      <c r="K182" s="8"/>
      <c r="L182" s="740"/>
      <c r="M182" s="6">
        <v>800</v>
      </c>
      <c r="N182" s="6">
        <v>800</v>
      </c>
      <c r="O182" s="599"/>
      <c r="P182" s="6"/>
      <c r="Q182" s="8"/>
      <c r="R182" s="8"/>
      <c r="S182" s="8"/>
      <c r="T182" s="8"/>
      <c r="U182" s="89"/>
      <c r="V182" s="89"/>
      <c r="W182" s="17"/>
      <c r="X182" s="535" t="s">
        <v>894</v>
      </c>
      <c r="Y182" s="538" t="s">
        <v>612</v>
      </c>
    </row>
    <row r="183" spans="1:25" s="18" customFormat="1" ht="21" customHeight="1">
      <c r="A183" s="19" t="s">
        <v>19</v>
      </c>
      <c r="B183" s="99" t="s">
        <v>393</v>
      </c>
      <c r="C183" s="20" t="s">
        <v>381</v>
      </c>
      <c r="D183" s="625"/>
      <c r="E183" s="17"/>
      <c r="F183" s="17"/>
      <c r="G183" s="6">
        <v>800</v>
      </c>
      <c r="H183" s="6">
        <v>800</v>
      </c>
      <c r="I183" s="156"/>
      <c r="J183" s="8"/>
      <c r="K183" s="8"/>
      <c r="L183" s="740"/>
      <c r="M183" s="6">
        <v>800</v>
      </c>
      <c r="N183" s="6">
        <v>800</v>
      </c>
      <c r="O183" s="599"/>
      <c r="P183" s="6"/>
      <c r="Q183" s="8"/>
      <c r="R183" s="8"/>
      <c r="S183" s="8"/>
      <c r="T183" s="8"/>
      <c r="U183" s="89"/>
      <c r="V183" s="89"/>
      <c r="W183" s="17"/>
      <c r="X183" s="535" t="s">
        <v>894</v>
      </c>
      <c r="Y183" s="538" t="s">
        <v>612</v>
      </c>
    </row>
    <row r="184" spans="1:25" s="18" customFormat="1" ht="21" customHeight="1">
      <c r="A184" s="19" t="s">
        <v>60</v>
      </c>
      <c r="B184" s="99" t="s">
        <v>389</v>
      </c>
      <c r="C184" s="20" t="s">
        <v>372</v>
      </c>
      <c r="D184" s="625"/>
      <c r="E184" s="17"/>
      <c r="F184" s="17"/>
      <c r="G184" s="6">
        <v>800</v>
      </c>
      <c r="H184" s="6">
        <v>800</v>
      </c>
      <c r="I184" s="156"/>
      <c r="J184" s="8"/>
      <c r="K184" s="8"/>
      <c r="L184" s="740"/>
      <c r="M184" s="6">
        <v>800</v>
      </c>
      <c r="N184" s="6">
        <v>800</v>
      </c>
      <c r="O184" s="599"/>
      <c r="P184" s="6"/>
      <c r="Q184" s="8"/>
      <c r="R184" s="8"/>
      <c r="S184" s="8"/>
      <c r="T184" s="8"/>
      <c r="U184" s="89"/>
      <c r="V184" s="89"/>
      <c r="W184" s="17"/>
      <c r="X184" s="535" t="s">
        <v>894</v>
      </c>
      <c r="Y184" s="538" t="s">
        <v>612</v>
      </c>
    </row>
    <row r="185" spans="1:25" s="18" customFormat="1" ht="33" customHeight="1">
      <c r="A185" s="19" t="s">
        <v>61</v>
      </c>
      <c r="B185" s="99" t="s">
        <v>390</v>
      </c>
      <c r="C185" s="20" t="s">
        <v>371</v>
      </c>
      <c r="D185" s="625"/>
      <c r="E185" s="17"/>
      <c r="F185" s="17"/>
      <c r="G185" s="6">
        <v>800</v>
      </c>
      <c r="H185" s="6">
        <v>800</v>
      </c>
      <c r="I185" s="156"/>
      <c r="J185" s="8"/>
      <c r="K185" s="8"/>
      <c r="L185" s="740"/>
      <c r="M185" s="6">
        <v>800</v>
      </c>
      <c r="N185" s="6">
        <v>800</v>
      </c>
      <c r="O185" s="599"/>
      <c r="P185" s="6"/>
      <c r="Q185" s="8"/>
      <c r="R185" s="8"/>
      <c r="S185" s="8"/>
      <c r="T185" s="8"/>
      <c r="U185" s="89"/>
      <c r="V185" s="89"/>
      <c r="W185" s="17"/>
      <c r="X185" s="535" t="s">
        <v>894</v>
      </c>
      <c r="Y185" s="538" t="s">
        <v>612</v>
      </c>
    </row>
    <row r="186" spans="1:25" s="18" customFormat="1" ht="21" customHeight="1">
      <c r="A186" s="19" t="s">
        <v>64</v>
      </c>
      <c r="B186" s="99" t="s">
        <v>391</v>
      </c>
      <c r="C186" s="20" t="s">
        <v>351</v>
      </c>
      <c r="D186" s="625"/>
      <c r="E186" s="17"/>
      <c r="F186" s="17"/>
      <c r="G186" s="6">
        <v>800</v>
      </c>
      <c r="H186" s="6">
        <v>800</v>
      </c>
      <c r="I186" s="156"/>
      <c r="J186" s="8"/>
      <c r="K186" s="8"/>
      <c r="L186" s="740"/>
      <c r="M186" s="6">
        <v>800</v>
      </c>
      <c r="N186" s="6">
        <v>800</v>
      </c>
      <c r="O186" s="599"/>
      <c r="P186" s="6"/>
      <c r="Q186" s="8"/>
      <c r="R186" s="8"/>
      <c r="S186" s="8"/>
      <c r="T186" s="8"/>
      <c r="U186" s="89"/>
      <c r="V186" s="89"/>
      <c r="W186" s="17"/>
      <c r="X186" s="535" t="s">
        <v>894</v>
      </c>
      <c r="Y186" s="538" t="s">
        <v>612</v>
      </c>
    </row>
    <row r="187" spans="1:25" s="18" customFormat="1" ht="21" customHeight="1">
      <c r="A187" s="19" t="s">
        <v>249</v>
      </c>
      <c r="B187" s="37" t="s">
        <v>257</v>
      </c>
      <c r="C187" s="20"/>
      <c r="D187" s="625"/>
      <c r="E187" s="17"/>
      <c r="F187" s="17"/>
      <c r="G187" s="8">
        <f>+G188+G191+G208+G222+G229+G244+G247+G250</f>
        <v>191191</v>
      </c>
      <c r="H187" s="8">
        <f t="shared" ref="H187:P187" si="99">+H188+H191+H208+H222+H229+H244+H247+H250</f>
        <v>185161</v>
      </c>
      <c r="I187" s="154"/>
      <c r="J187" s="8">
        <f t="shared" si="99"/>
        <v>0</v>
      </c>
      <c r="K187" s="8">
        <f t="shared" si="99"/>
        <v>30</v>
      </c>
      <c r="L187" s="740">
        <f t="shared" si="99"/>
        <v>0</v>
      </c>
      <c r="M187" s="8">
        <f t="shared" si="99"/>
        <v>181305</v>
      </c>
      <c r="N187" s="8">
        <f t="shared" si="99"/>
        <v>181275</v>
      </c>
      <c r="O187" s="601"/>
      <c r="P187" s="8">
        <f t="shared" si="99"/>
        <v>0</v>
      </c>
      <c r="Q187" s="8">
        <f>+Q188+Q191+Q208+Q222+Q229+Q244+Q247+Q250</f>
        <v>0</v>
      </c>
      <c r="R187" s="8">
        <f>+R188+R191+R208+R222+R229+R244+R247+R250</f>
        <v>0</v>
      </c>
      <c r="S187" s="8">
        <f>+S188+S191+S208+S222+S229+S244+S247+S250</f>
        <v>0</v>
      </c>
      <c r="T187" s="8">
        <f>+T188+T191+T208+T222+T229+T244+T247+T250</f>
        <v>0</v>
      </c>
      <c r="U187" s="89"/>
      <c r="V187" s="89"/>
      <c r="W187" s="17"/>
      <c r="X187" s="535" t="s">
        <v>894</v>
      </c>
      <c r="Y187" s="538" t="s">
        <v>895</v>
      </c>
    </row>
    <row r="188" spans="1:25" s="23" customFormat="1" ht="21" customHeight="1">
      <c r="A188" s="16" t="s">
        <v>69</v>
      </c>
      <c r="B188" s="90" t="s">
        <v>38</v>
      </c>
      <c r="C188" s="17"/>
      <c r="D188" s="625"/>
      <c r="E188" s="17"/>
      <c r="F188" s="17"/>
      <c r="G188" s="8">
        <f>SUBTOTAL(9,G189:G190)</f>
        <v>2363</v>
      </c>
      <c r="H188" s="8">
        <f t="shared" ref="H188:P188" si="100">SUBTOTAL(9,H189:H190)</f>
        <v>2363</v>
      </c>
      <c r="I188" s="154"/>
      <c r="J188" s="8">
        <f t="shared" si="100"/>
        <v>0</v>
      </c>
      <c r="K188" s="8">
        <f t="shared" si="100"/>
        <v>0</v>
      </c>
      <c r="L188" s="740">
        <f t="shared" si="100"/>
        <v>0</v>
      </c>
      <c r="M188" s="8">
        <f t="shared" si="100"/>
        <v>2363</v>
      </c>
      <c r="N188" s="8">
        <f t="shared" si="100"/>
        <v>2363</v>
      </c>
      <c r="O188" s="601"/>
      <c r="P188" s="8">
        <f t="shared" si="100"/>
        <v>0</v>
      </c>
      <c r="Q188" s="8">
        <f t="shared" ref="Q188:T188" si="101">SUM(Q189:Q190)</f>
        <v>0</v>
      </c>
      <c r="R188" s="8">
        <f t="shared" si="101"/>
        <v>0</v>
      </c>
      <c r="S188" s="8">
        <f t="shared" si="101"/>
        <v>0</v>
      </c>
      <c r="T188" s="8">
        <f t="shared" si="101"/>
        <v>0</v>
      </c>
      <c r="U188" s="89"/>
      <c r="V188" s="89"/>
      <c r="W188" s="17"/>
      <c r="X188" s="535" t="s">
        <v>894</v>
      </c>
      <c r="Y188" s="538" t="s">
        <v>895</v>
      </c>
    </row>
    <row r="189" spans="1:25" s="18" customFormat="1" ht="31.5">
      <c r="A189" s="19" t="s">
        <v>18</v>
      </c>
      <c r="B189" s="94" t="s">
        <v>70</v>
      </c>
      <c r="C189" s="27" t="s">
        <v>39</v>
      </c>
      <c r="D189" s="628"/>
      <c r="E189" s="2" t="s">
        <v>71</v>
      </c>
      <c r="F189" s="27"/>
      <c r="G189" s="41">
        <v>1500</v>
      </c>
      <c r="H189" s="41">
        <v>1500</v>
      </c>
      <c r="I189" s="615"/>
      <c r="J189" s="9"/>
      <c r="K189" s="9"/>
      <c r="L189" s="741"/>
      <c r="M189" s="41">
        <v>1500</v>
      </c>
      <c r="N189" s="41">
        <v>1500</v>
      </c>
      <c r="O189" s="605"/>
      <c r="P189" s="41"/>
      <c r="Q189" s="9"/>
      <c r="R189" s="9"/>
      <c r="S189" s="9"/>
      <c r="T189" s="9"/>
      <c r="U189" s="1" t="s">
        <v>40</v>
      </c>
      <c r="V189" s="86"/>
      <c r="W189" s="20"/>
      <c r="X189" s="535" t="s">
        <v>894</v>
      </c>
      <c r="Y189" s="538" t="s">
        <v>605</v>
      </c>
    </row>
    <row r="190" spans="1:25" s="18" customFormat="1" ht="31.5">
      <c r="A190" s="19" t="s">
        <v>19</v>
      </c>
      <c r="B190" s="94" t="s">
        <v>72</v>
      </c>
      <c r="C190" s="27" t="s">
        <v>39</v>
      </c>
      <c r="D190" s="628"/>
      <c r="E190" s="2" t="s">
        <v>71</v>
      </c>
      <c r="F190" s="27"/>
      <c r="G190" s="41">
        <v>863</v>
      </c>
      <c r="H190" s="41">
        <v>863</v>
      </c>
      <c r="I190" s="615"/>
      <c r="J190" s="9"/>
      <c r="K190" s="9"/>
      <c r="L190" s="741"/>
      <c r="M190" s="41">
        <v>863</v>
      </c>
      <c r="N190" s="41">
        <v>863</v>
      </c>
      <c r="O190" s="605"/>
      <c r="P190" s="41"/>
      <c r="Q190" s="9"/>
      <c r="R190" s="9"/>
      <c r="S190" s="9"/>
      <c r="T190" s="9"/>
      <c r="U190" s="1" t="s">
        <v>40</v>
      </c>
      <c r="V190" s="86"/>
      <c r="W190" s="20"/>
      <c r="X190" s="535" t="s">
        <v>894</v>
      </c>
      <c r="Y190" s="538" t="s">
        <v>605</v>
      </c>
    </row>
    <row r="191" spans="1:25" s="23" customFormat="1" ht="21" customHeight="1">
      <c r="A191" s="16" t="s">
        <v>81</v>
      </c>
      <c r="B191" s="95" t="s">
        <v>68</v>
      </c>
      <c r="C191" s="17"/>
      <c r="D191" s="625"/>
      <c r="E191" s="17"/>
      <c r="F191" s="17"/>
      <c r="G191" s="8">
        <f>SUBTOTAL(9,G192:G207)</f>
        <v>18910</v>
      </c>
      <c r="H191" s="8">
        <f t="shared" ref="H191:P191" si="102">SUBTOTAL(9,H192:H207)</f>
        <v>18880</v>
      </c>
      <c r="I191" s="154"/>
      <c r="J191" s="8">
        <f t="shared" si="102"/>
        <v>0</v>
      </c>
      <c r="K191" s="8">
        <f t="shared" si="102"/>
        <v>30</v>
      </c>
      <c r="L191" s="740">
        <f t="shared" si="102"/>
        <v>0</v>
      </c>
      <c r="M191" s="8">
        <f t="shared" si="102"/>
        <v>18910</v>
      </c>
      <c r="N191" s="8">
        <f t="shared" si="102"/>
        <v>18880</v>
      </c>
      <c r="O191" s="601"/>
      <c r="P191" s="8">
        <f t="shared" si="102"/>
        <v>0</v>
      </c>
      <c r="Q191" s="8">
        <f t="shared" ref="Q191:T191" si="103">SUM(Q192:Q207)</f>
        <v>0</v>
      </c>
      <c r="R191" s="8">
        <f t="shared" si="103"/>
        <v>0</v>
      </c>
      <c r="S191" s="8">
        <f t="shared" si="103"/>
        <v>0</v>
      </c>
      <c r="T191" s="8">
        <f t="shared" si="103"/>
        <v>0</v>
      </c>
      <c r="U191" s="89"/>
      <c r="V191" s="89"/>
      <c r="W191" s="17"/>
      <c r="X191" s="535" t="s">
        <v>894</v>
      </c>
      <c r="Y191" s="538" t="s">
        <v>895</v>
      </c>
    </row>
    <row r="192" spans="1:25" s="18" customFormat="1" ht="31.5">
      <c r="A192" s="19" t="s">
        <v>18</v>
      </c>
      <c r="B192" s="99" t="s">
        <v>127</v>
      </c>
      <c r="C192" s="27" t="s">
        <v>73</v>
      </c>
      <c r="D192" s="626"/>
      <c r="E192" s="27" t="s">
        <v>71</v>
      </c>
      <c r="F192" s="20"/>
      <c r="G192" s="14">
        <v>1325</v>
      </c>
      <c r="H192" s="14">
        <v>1325</v>
      </c>
      <c r="I192" s="616"/>
      <c r="J192" s="6"/>
      <c r="K192" s="6"/>
      <c r="L192" s="556"/>
      <c r="M192" s="14">
        <v>1325</v>
      </c>
      <c r="N192" s="14">
        <v>1325</v>
      </c>
      <c r="O192" s="606"/>
      <c r="P192" s="14"/>
      <c r="Q192" s="6"/>
      <c r="R192" s="6"/>
      <c r="S192" s="6"/>
      <c r="T192" s="6"/>
      <c r="U192" s="1" t="s">
        <v>40</v>
      </c>
      <c r="V192" s="86"/>
      <c r="W192" s="20"/>
      <c r="X192" s="535" t="s">
        <v>894</v>
      </c>
      <c r="Y192" s="538" t="s">
        <v>605</v>
      </c>
    </row>
    <row r="193" spans="1:29" s="18" customFormat="1" ht="31.5">
      <c r="A193" s="19" t="s">
        <v>19</v>
      </c>
      <c r="B193" s="99" t="s">
        <v>128</v>
      </c>
      <c r="C193" s="27" t="s">
        <v>73</v>
      </c>
      <c r="D193" s="626"/>
      <c r="E193" s="27" t="s">
        <v>71</v>
      </c>
      <c r="F193" s="20"/>
      <c r="G193" s="14">
        <v>470</v>
      </c>
      <c r="H193" s="14">
        <v>470</v>
      </c>
      <c r="I193" s="616"/>
      <c r="J193" s="6"/>
      <c r="K193" s="6"/>
      <c r="L193" s="556"/>
      <c r="M193" s="14">
        <v>470</v>
      </c>
      <c r="N193" s="14">
        <v>470</v>
      </c>
      <c r="O193" s="606"/>
      <c r="P193" s="14"/>
      <c r="Q193" s="6"/>
      <c r="R193" s="6"/>
      <c r="S193" s="6"/>
      <c r="T193" s="6"/>
      <c r="U193" s="1" t="s">
        <v>40</v>
      </c>
      <c r="V193" s="86"/>
      <c r="W193" s="20"/>
      <c r="X193" s="535" t="s">
        <v>894</v>
      </c>
      <c r="Y193" s="538" t="s">
        <v>607</v>
      </c>
    </row>
    <row r="194" spans="1:29" s="18" customFormat="1" ht="21" customHeight="1">
      <c r="A194" s="19" t="s">
        <v>60</v>
      </c>
      <c r="B194" s="99" t="s">
        <v>129</v>
      </c>
      <c r="C194" s="27" t="s">
        <v>79</v>
      </c>
      <c r="D194" s="626"/>
      <c r="E194" s="27" t="s">
        <v>71</v>
      </c>
      <c r="F194" s="20"/>
      <c r="G194" s="14">
        <v>1900</v>
      </c>
      <c r="H194" s="14">
        <v>1900</v>
      </c>
      <c r="I194" s="616"/>
      <c r="J194" s="6"/>
      <c r="K194" s="6"/>
      <c r="L194" s="556"/>
      <c r="M194" s="14">
        <v>1900</v>
      </c>
      <c r="N194" s="14">
        <v>1900</v>
      </c>
      <c r="O194" s="606"/>
      <c r="P194" s="14"/>
      <c r="Q194" s="6"/>
      <c r="R194" s="6"/>
      <c r="S194" s="6"/>
      <c r="T194" s="6"/>
      <c r="U194" s="1" t="s">
        <v>40</v>
      </c>
      <c r="V194" s="86"/>
      <c r="W194" s="20"/>
      <c r="X194" s="535" t="s">
        <v>894</v>
      </c>
      <c r="Y194" s="538" t="s">
        <v>605</v>
      </c>
    </row>
    <row r="195" spans="1:29" s="18" customFormat="1" ht="21" customHeight="1">
      <c r="A195" s="19" t="s">
        <v>61</v>
      </c>
      <c r="B195" s="99" t="s">
        <v>130</v>
      </c>
      <c r="C195" s="27" t="s">
        <v>79</v>
      </c>
      <c r="D195" s="626"/>
      <c r="E195" s="27" t="s">
        <v>71</v>
      </c>
      <c r="F195" s="20"/>
      <c r="G195" s="14">
        <v>1800</v>
      </c>
      <c r="H195" s="14">
        <v>1800</v>
      </c>
      <c r="I195" s="616"/>
      <c r="J195" s="6"/>
      <c r="K195" s="6"/>
      <c r="L195" s="556"/>
      <c r="M195" s="14">
        <v>1800</v>
      </c>
      <c r="N195" s="14">
        <v>1800</v>
      </c>
      <c r="O195" s="606"/>
      <c r="P195" s="14"/>
      <c r="Q195" s="6"/>
      <c r="R195" s="6"/>
      <c r="S195" s="6"/>
      <c r="T195" s="6"/>
      <c r="U195" s="1" t="s">
        <v>40</v>
      </c>
      <c r="V195" s="86"/>
      <c r="W195" s="20"/>
      <c r="X195" s="535" t="s">
        <v>894</v>
      </c>
      <c r="Y195" s="538" t="s">
        <v>607</v>
      </c>
    </row>
    <row r="196" spans="1:29" s="18" customFormat="1" ht="31.5">
      <c r="A196" s="19" t="s">
        <v>64</v>
      </c>
      <c r="B196" s="99" t="s">
        <v>131</v>
      </c>
      <c r="C196" s="27" t="s">
        <v>82</v>
      </c>
      <c r="D196" s="626"/>
      <c r="E196" s="27" t="s">
        <v>71</v>
      </c>
      <c r="F196" s="20"/>
      <c r="G196" s="14">
        <v>1200</v>
      </c>
      <c r="H196" s="14">
        <v>1200</v>
      </c>
      <c r="I196" s="616"/>
      <c r="J196" s="6"/>
      <c r="K196" s="6"/>
      <c r="L196" s="556"/>
      <c r="M196" s="14">
        <v>1200</v>
      </c>
      <c r="N196" s="14">
        <v>1200</v>
      </c>
      <c r="O196" s="606"/>
      <c r="P196" s="14"/>
      <c r="Q196" s="6"/>
      <c r="R196" s="6"/>
      <c r="S196" s="6"/>
      <c r="T196" s="6"/>
      <c r="U196" s="1" t="s">
        <v>40</v>
      </c>
      <c r="V196" s="86"/>
      <c r="W196" s="20"/>
      <c r="X196" s="535" t="s">
        <v>894</v>
      </c>
      <c r="Y196" s="538" t="s">
        <v>605</v>
      </c>
    </row>
    <row r="197" spans="1:29" s="18" customFormat="1" ht="31.5">
      <c r="A197" s="19" t="s">
        <v>88</v>
      </c>
      <c r="B197" s="99" t="s">
        <v>132</v>
      </c>
      <c r="C197" s="27" t="s">
        <v>84</v>
      </c>
      <c r="D197" s="626"/>
      <c r="E197" s="27" t="s">
        <v>71</v>
      </c>
      <c r="F197" s="20"/>
      <c r="G197" s="6">
        <v>960</v>
      </c>
      <c r="H197" s="14">
        <v>960</v>
      </c>
      <c r="I197" s="616"/>
      <c r="J197" s="6"/>
      <c r="K197" s="6"/>
      <c r="L197" s="556"/>
      <c r="M197" s="6">
        <v>960</v>
      </c>
      <c r="N197" s="14">
        <v>960</v>
      </c>
      <c r="O197" s="606"/>
      <c r="P197" s="14"/>
      <c r="Q197" s="6"/>
      <c r="R197" s="6"/>
      <c r="S197" s="6"/>
      <c r="T197" s="6"/>
      <c r="U197" s="1" t="s">
        <v>40</v>
      </c>
      <c r="V197" s="86"/>
      <c r="W197" s="20"/>
      <c r="X197" s="535" t="s">
        <v>894</v>
      </c>
      <c r="Y197" s="538" t="s">
        <v>605</v>
      </c>
    </row>
    <row r="198" spans="1:29" s="18" customFormat="1" ht="31.5">
      <c r="A198" s="19" t="s">
        <v>89</v>
      </c>
      <c r="B198" s="99" t="s">
        <v>133</v>
      </c>
      <c r="C198" s="27" t="s">
        <v>75</v>
      </c>
      <c r="D198" s="626"/>
      <c r="E198" s="27" t="s">
        <v>71</v>
      </c>
      <c r="F198" s="20"/>
      <c r="G198" s="6">
        <v>415</v>
      </c>
      <c r="H198" s="14">
        <v>400</v>
      </c>
      <c r="I198" s="616"/>
      <c r="J198" s="6"/>
      <c r="K198" s="6">
        <v>15</v>
      </c>
      <c r="L198" s="556"/>
      <c r="M198" s="6">
        <v>415</v>
      </c>
      <c r="N198" s="14">
        <v>400</v>
      </c>
      <c r="O198" s="606"/>
      <c r="P198" s="14"/>
      <c r="Q198" s="6"/>
      <c r="R198" s="6"/>
      <c r="S198" s="6"/>
      <c r="T198" s="6"/>
      <c r="U198" s="1" t="s">
        <v>40</v>
      </c>
      <c r="V198" s="86"/>
      <c r="W198" s="20"/>
      <c r="X198" s="535" t="s">
        <v>894</v>
      </c>
      <c r="Y198" s="538" t="s">
        <v>607</v>
      </c>
    </row>
    <row r="199" spans="1:29" s="18" customFormat="1" ht="31.5">
      <c r="A199" s="19" t="s">
        <v>90</v>
      </c>
      <c r="B199" s="99" t="s">
        <v>134</v>
      </c>
      <c r="C199" s="27" t="s">
        <v>135</v>
      </c>
      <c r="D199" s="626"/>
      <c r="E199" s="27" t="s">
        <v>71</v>
      </c>
      <c r="F199" s="20"/>
      <c r="G199" s="14">
        <v>1500</v>
      </c>
      <c r="H199" s="14">
        <v>1500</v>
      </c>
      <c r="I199" s="616"/>
      <c r="J199" s="6"/>
      <c r="K199" s="6"/>
      <c r="L199" s="556"/>
      <c r="M199" s="14">
        <v>1500</v>
      </c>
      <c r="N199" s="14">
        <v>1500</v>
      </c>
      <c r="O199" s="606"/>
      <c r="P199" s="14"/>
      <c r="Q199" s="6"/>
      <c r="R199" s="6"/>
      <c r="S199" s="6"/>
      <c r="T199" s="6"/>
      <c r="U199" s="1" t="s">
        <v>40</v>
      </c>
      <c r="V199" s="86"/>
      <c r="W199" s="20"/>
      <c r="X199" s="535" t="s">
        <v>894</v>
      </c>
      <c r="Y199" s="538" t="s">
        <v>605</v>
      </c>
    </row>
    <row r="200" spans="1:29" s="18" customFormat="1" ht="31.5">
      <c r="A200" s="19" t="s">
        <v>91</v>
      </c>
      <c r="B200" s="99" t="s">
        <v>136</v>
      </c>
      <c r="C200" s="27" t="s">
        <v>75</v>
      </c>
      <c r="D200" s="626"/>
      <c r="E200" s="27" t="s">
        <v>71</v>
      </c>
      <c r="F200" s="20"/>
      <c r="G200" s="6">
        <v>415</v>
      </c>
      <c r="H200" s="14">
        <v>400</v>
      </c>
      <c r="I200" s="616"/>
      <c r="J200" s="6"/>
      <c r="K200" s="6">
        <v>15</v>
      </c>
      <c r="L200" s="556"/>
      <c r="M200" s="6">
        <v>415</v>
      </c>
      <c r="N200" s="14">
        <v>400</v>
      </c>
      <c r="O200" s="606"/>
      <c r="P200" s="14"/>
      <c r="Q200" s="6"/>
      <c r="R200" s="6"/>
      <c r="S200" s="6"/>
      <c r="T200" s="6"/>
      <c r="U200" s="1" t="s">
        <v>40</v>
      </c>
      <c r="V200" s="86"/>
      <c r="W200" s="20"/>
      <c r="X200" s="535" t="s">
        <v>894</v>
      </c>
      <c r="Y200" s="538" t="s">
        <v>605</v>
      </c>
    </row>
    <row r="201" spans="1:29" s="18" customFormat="1" ht="31.5">
      <c r="A201" s="19" t="s">
        <v>92</v>
      </c>
      <c r="B201" s="99" t="s">
        <v>137</v>
      </c>
      <c r="C201" s="27" t="s">
        <v>75</v>
      </c>
      <c r="D201" s="626"/>
      <c r="E201" s="27" t="s">
        <v>71</v>
      </c>
      <c r="F201" s="20"/>
      <c r="G201" s="6">
        <v>1000</v>
      </c>
      <c r="H201" s="14">
        <v>1000</v>
      </c>
      <c r="I201" s="616"/>
      <c r="J201" s="6"/>
      <c r="K201" s="6"/>
      <c r="L201" s="556"/>
      <c r="M201" s="6">
        <v>1000</v>
      </c>
      <c r="N201" s="14">
        <v>1000</v>
      </c>
      <c r="O201" s="606"/>
      <c r="P201" s="14"/>
      <c r="Q201" s="6"/>
      <c r="R201" s="6"/>
      <c r="S201" s="6"/>
      <c r="T201" s="6"/>
      <c r="U201" s="1" t="s">
        <v>40</v>
      </c>
      <c r="V201" s="86"/>
      <c r="W201" s="20"/>
      <c r="X201" s="535" t="s">
        <v>894</v>
      </c>
      <c r="Y201" s="538" t="s">
        <v>605</v>
      </c>
    </row>
    <row r="202" spans="1:29" s="18" customFormat="1" ht="33" customHeight="1">
      <c r="A202" s="19" t="s">
        <v>93</v>
      </c>
      <c r="B202" s="99" t="s">
        <v>138</v>
      </c>
      <c r="C202" s="27" t="s">
        <v>84</v>
      </c>
      <c r="D202" s="626"/>
      <c r="E202" s="27" t="s">
        <v>71</v>
      </c>
      <c r="F202" s="20"/>
      <c r="G202" s="14">
        <v>1000</v>
      </c>
      <c r="H202" s="14">
        <v>1000</v>
      </c>
      <c r="I202" s="616"/>
      <c r="J202" s="6"/>
      <c r="K202" s="6"/>
      <c r="L202" s="556"/>
      <c r="M202" s="14">
        <v>1000</v>
      </c>
      <c r="N202" s="14">
        <v>1000</v>
      </c>
      <c r="O202" s="606"/>
      <c r="P202" s="14"/>
      <c r="Q202" s="6"/>
      <c r="R202" s="6"/>
      <c r="S202" s="6"/>
      <c r="T202" s="6"/>
      <c r="U202" s="1" t="s">
        <v>40</v>
      </c>
      <c r="V202" s="86"/>
      <c r="W202" s="20"/>
      <c r="X202" s="535" t="s">
        <v>894</v>
      </c>
      <c r="Y202" s="538" t="s">
        <v>605</v>
      </c>
    </row>
    <row r="203" spans="1:29" s="18" customFormat="1" ht="31.5">
      <c r="A203" s="19" t="s">
        <v>94</v>
      </c>
      <c r="B203" s="99" t="s">
        <v>139</v>
      </c>
      <c r="C203" s="27" t="s">
        <v>74</v>
      </c>
      <c r="D203" s="626"/>
      <c r="E203" s="27" t="s">
        <v>71</v>
      </c>
      <c r="F203" s="20"/>
      <c r="G203" s="14">
        <v>1325</v>
      </c>
      <c r="H203" s="14">
        <v>1325</v>
      </c>
      <c r="I203" s="616"/>
      <c r="J203" s="6"/>
      <c r="K203" s="6"/>
      <c r="L203" s="556"/>
      <c r="M203" s="14">
        <v>1325</v>
      </c>
      <c r="N203" s="14">
        <v>1325</v>
      </c>
      <c r="O203" s="606"/>
      <c r="P203" s="14"/>
      <c r="Q203" s="6"/>
      <c r="R203" s="6"/>
      <c r="S203" s="6"/>
      <c r="T203" s="6"/>
      <c r="U203" s="1" t="s">
        <v>40</v>
      </c>
      <c r="V203" s="86"/>
      <c r="W203" s="20"/>
      <c r="X203" s="535" t="s">
        <v>894</v>
      </c>
      <c r="Y203" s="538" t="s">
        <v>605</v>
      </c>
    </row>
    <row r="204" spans="1:29" s="18" customFormat="1" ht="31.5">
      <c r="A204" s="19" t="s">
        <v>95</v>
      </c>
      <c r="B204" s="99" t="s">
        <v>140</v>
      </c>
      <c r="C204" s="27" t="s">
        <v>85</v>
      </c>
      <c r="D204" s="626"/>
      <c r="E204" s="27" t="s">
        <v>71</v>
      </c>
      <c r="F204" s="20"/>
      <c r="G204" s="14">
        <v>3000</v>
      </c>
      <c r="H204" s="14">
        <v>3000</v>
      </c>
      <c r="I204" s="616"/>
      <c r="J204" s="6"/>
      <c r="K204" s="6"/>
      <c r="L204" s="556"/>
      <c r="M204" s="14">
        <v>3000</v>
      </c>
      <c r="N204" s="14">
        <v>3000</v>
      </c>
      <c r="O204" s="606"/>
      <c r="P204" s="14"/>
      <c r="Q204" s="6"/>
      <c r="R204" s="6"/>
      <c r="S204" s="6"/>
      <c r="T204" s="6"/>
      <c r="U204" s="1" t="s">
        <v>40</v>
      </c>
      <c r="V204" s="86"/>
      <c r="W204" s="20"/>
      <c r="X204" s="535" t="s">
        <v>894</v>
      </c>
      <c r="Y204" s="538" t="s">
        <v>605</v>
      </c>
    </row>
    <row r="205" spans="1:29" s="18" customFormat="1" ht="31.5">
      <c r="A205" s="19" t="s">
        <v>96</v>
      </c>
      <c r="B205" s="99" t="s">
        <v>141</v>
      </c>
      <c r="C205" s="27" t="s">
        <v>85</v>
      </c>
      <c r="D205" s="626"/>
      <c r="E205" s="27" t="s">
        <v>71</v>
      </c>
      <c r="F205" s="20"/>
      <c r="G205" s="14">
        <v>800</v>
      </c>
      <c r="H205" s="14">
        <v>800</v>
      </c>
      <c r="I205" s="616"/>
      <c r="J205" s="6"/>
      <c r="K205" s="6"/>
      <c r="L205" s="556"/>
      <c r="M205" s="14">
        <v>800</v>
      </c>
      <c r="N205" s="14">
        <v>800</v>
      </c>
      <c r="O205" s="606"/>
      <c r="P205" s="14"/>
      <c r="Q205" s="6"/>
      <c r="R205" s="6"/>
      <c r="S205" s="6"/>
      <c r="T205" s="6"/>
      <c r="U205" s="1" t="s">
        <v>40</v>
      </c>
      <c r="V205" s="86"/>
      <c r="W205" s="20"/>
      <c r="X205" s="535" t="s">
        <v>894</v>
      </c>
      <c r="Y205" s="538" t="s">
        <v>605</v>
      </c>
    </row>
    <row r="206" spans="1:29" s="18" customFormat="1" ht="21" customHeight="1">
      <c r="A206" s="19" t="s">
        <v>97</v>
      </c>
      <c r="B206" s="99" t="s">
        <v>142</v>
      </c>
      <c r="C206" s="27" t="s">
        <v>85</v>
      </c>
      <c r="D206" s="626"/>
      <c r="E206" s="27" t="s">
        <v>71</v>
      </c>
      <c r="F206" s="20"/>
      <c r="G206" s="14">
        <v>1000</v>
      </c>
      <c r="H206" s="14">
        <v>1000</v>
      </c>
      <c r="I206" s="616"/>
      <c r="J206" s="6"/>
      <c r="K206" s="6"/>
      <c r="L206" s="556"/>
      <c r="M206" s="14">
        <v>1000</v>
      </c>
      <c r="N206" s="14">
        <v>1000</v>
      </c>
      <c r="O206" s="606"/>
      <c r="P206" s="14"/>
      <c r="Q206" s="6"/>
      <c r="R206" s="6"/>
      <c r="S206" s="6"/>
      <c r="T206" s="6"/>
      <c r="U206" s="1" t="s">
        <v>40</v>
      </c>
      <c r="V206" s="86"/>
      <c r="W206" s="20"/>
      <c r="X206" s="535" t="s">
        <v>894</v>
      </c>
      <c r="Y206" s="538" t="s">
        <v>605</v>
      </c>
    </row>
    <row r="207" spans="1:29" s="18" customFormat="1" ht="31.5">
      <c r="A207" s="19" t="s">
        <v>98</v>
      </c>
      <c r="B207" s="99" t="s">
        <v>143</v>
      </c>
      <c r="C207" s="27" t="s">
        <v>86</v>
      </c>
      <c r="D207" s="626"/>
      <c r="E207" s="27" t="s">
        <v>71</v>
      </c>
      <c r="F207" s="20"/>
      <c r="G207" s="14">
        <v>800</v>
      </c>
      <c r="H207" s="14">
        <v>800</v>
      </c>
      <c r="I207" s="616"/>
      <c r="J207" s="6"/>
      <c r="K207" s="6"/>
      <c r="L207" s="556"/>
      <c r="M207" s="14">
        <v>800</v>
      </c>
      <c r="N207" s="14">
        <v>800</v>
      </c>
      <c r="O207" s="606"/>
      <c r="P207" s="14"/>
      <c r="Q207" s="6"/>
      <c r="R207" s="6"/>
      <c r="S207" s="6"/>
      <c r="T207" s="6"/>
      <c r="U207" s="1" t="s">
        <v>40</v>
      </c>
      <c r="V207" s="86"/>
      <c r="W207" s="20"/>
      <c r="X207" s="535" t="s">
        <v>894</v>
      </c>
      <c r="Y207" s="538" t="s">
        <v>607</v>
      </c>
    </row>
    <row r="208" spans="1:29" s="23" customFormat="1" ht="21" customHeight="1">
      <c r="A208" s="16" t="s">
        <v>100</v>
      </c>
      <c r="B208" s="90" t="s">
        <v>77</v>
      </c>
      <c r="C208" s="17"/>
      <c r="D208" s="625"/>
      <c r="E208" s="17"/>
      <c r="F208" s="17"/>
      <c r="G208" s="8">
        <f>SUBTOTAL(9,G209:G221)</f>
        <v>6511</v>
      </c>
      <c r="H208" s="8">
        <f t="shared" ref="H208:P208" si="104">SUBTOTAL(9,H209:H221)</f>
        <v>6511</v>
      </c>
      <c r="I208" s="154"/>
      <c r="J208" s="8">
        <f t="shared" si="104"/>
        <v>0</v>
      </c>
      <c r="K208" s="8">
        <f t="shared" si="104"/>
        <v>0</v>
      </c>
      <c r="L208" s="740">
        <f t="shared" si="104"/>
        <v>0</v>
      </c>
      <c r="M208" s="8">
        <f t="shared" si="104"/>
        <v>6511</v>
      </c>
      <c r="N208" s="8">
        <f t="shared" si="104"/>
        <v>6511</v>
      </c>
      <c r="O208" s="601"/>
      <c r="P208" s="8">
        <f t="shared" si="104"/>
        <v>0</v>
      </c>
      <c r="Q208" s="8">
        <f t="shared" ref="Q208:T208" si="105">SUM(Q209:Q221)</f>
        <v>0</v>
      </c>
      <c r="R208" s="8">
        <f t="shared" si="105"/>
        <v>0</v>
      </c>
      <c r="S208" s="8">
        <f t="shared" si="105"/>
        <v>0</v>
      </c>
      <c r="T208" s="8">
        <f t="shared" si="105"/>
        <v>0</v>
      </c>
      <c r="U208" s="89"/>
      <c r="V208" s="89"/>
      <c r="W208" s="17"/>
      <c r="X208" s="535" t="s">
        <v>894</v>
      </c>
      <c r="Y208" s="538" t="s">
        <v>895</v>
      </c>
      <c r="AC208" s="533" t="e">
        <f>+N208+ĐT!#REF!</f>
        <v>#REF!</v>
      </c>
    </row>
    <row r="209" spans="1:25" s="18" customFormat="1" ht="21" customHeight="1">
      <c r="A209" s="19" t="s">
        <v>18</v>
      </c>
      <c r="B209" s="91" t="s">
        <v>172</v>
      </c>
      <c r="C209" s="20" t="s">
        <v>159</v>
      </c>
      <c r="D209" s="630" t="s">
        <v>167</v>
      </c>
      <c r="E209" s="20" t="s">
        <v>173</v>
      </c>
      <c r="F209" s="20"/>
      <c r="G209" s="6">
        <f t="shared" ref="G209:G220" si="106">SUM(H209:K209)</f>
        <v>666</v>
      </c>
      <c r="H209" s="6">
        <v>666</v>
      </c>
      <c r="I209" s="156"/>
      <c r="J209" s="6"/>
      <c r="K209" s="6"/>
      <c r="L209" s="556"/>
      <c r="M209" s="6">
        <f t="shared" ref="M209:M220" si="107">N209</f>
        <v>666</v>
      </c>
      <c r="N209" s="6">
        <v>666</v>
      </c>
      <c r="O209" s="599"/>
      <c r="P209" s="6"/>
      <c r="Q209" s="9">
        <v>0</v>
      </c>
      <c r="R209" s="9">
        <v>0</v>
      </c>
      <c r="S209" s="9">
        <v>0</v>
      </c>
      <c r="T209" s="9">
        <v>0</v>
      </c>
      <c r="U209" s="1" t="s">
        <v>40</v>
      </c>
      <c r="V209" s="86"/>
      <c r="W209" s="20"/>
      <c r="X209" s="535" t="s">
        <v>894</v>
      </c>
      <c r="Y209" s="538" t="s">
        <v>605</v>
      </c>
    </row>
    <row r="210" spans="1:25" s="18" customFormat="1" ht="21" customHeight="1">
      <c r="A210" s="19" t="s">
        <v>19</v>
      </c>
      <c r="B210" s="91" t="s">
        <v>174</v>
      </c>
      <c r="C210" s="20" t="s">
        <v>159</v>
      </c>
      <c r="D210" s="630" t="s">
        <v>175</v>
      </c>
      <c r="E210" s="20" t="s">
        <v>173</v>
      </c>
      <c r="F210" s="20"/>
      <c r="G210" s="6">
        <f t="shared" si="106"/>
        <v>952</v>
      </c>
      <c r="H210" s="6">
        <v>952</v>
      </c>
      <c r="I210" s="156"/>
      <c r="J210" s="6"/>
      <c r="K210" s="6"/>
      <c r="L210" s="556"/>
      <c r="M210" s="6">
        <f t="shared" si="107"/>
        <v>952</v>
      </c>
      <c r="N210" s="6">
        <v>952</v>
      </c>
      <c r="O210" s="599"/>
      <c r="P210" s="6"/>
      <c r="Q210" s="9">
        <v>0</v>
      </c>
      <c r="R210" s="9">
        <v>0</v>
      </c>
      <c r="S210" s="9">
        <v>0</v>
      </c>
      <c r="T210" s="9">
        <v>0</v>
      </c>
      <c r="U210" s="1" t="s">
        <v>40</v>
      </c>
      <c r="V210" s="86"/>
      <c r="W210" s="20"/>
      <c r="X210" s="535" t="s">
        <v>894</v>
      </c>
      <c r="Y210" s="538" t="s">
        <v>605</v>
      </c>
    </row>
    <row r="211" spans="1:25" s="18" customFormat="1" ht="21" customHeight="1">
      <c r="A211" s="19" t="s">
        <v>60</v>
      </c>
      <c r="B211" s="91" t="s">
        <v>176</v>
      </c>
      <c r="C211" s="20" t="s">
        <v>156</v>
      </c>
      <c r="D211" s="630" t="s">
        <v>165</v>
      </c>
      <c r="E211" s="20" t="s">
        <v>173</v>
      </c>
      <c r="F211" s="20"/>
      <c r="G211" s="6">
        <f t="shared" si="106"/>
        <v>460</v>
      </c>
      <c r="H211" s="6">
        <v>460</v>
      </c>
      <c r="I211" s="156"/>
      <c r="J211" s="6"/>
      <c r="K211" s="6"/>
      <c r="L211" s="556"/>
      <c r="M211" s="6">
        <f t="shared" si="107"/>
        <v>460</v>
      </c>
      <c r="N211" s="6">
        <v>460</v>
      </c>
      <c r="O211" s="599"/>
      <c r="P211" s="6"/>
      <c r="Q211" s="9">
        <v>0</v>
      </c>
      <c r="R211" s="9">
        <v>0</v>
      </c>
      <c r="S211" s="9">
        <v>0</v>
      </c>
      <c r="T211" s="9">
        <v>0</v>
      </c>
      <c r="U211" s="1" t="s">
        <v>40</v>
      </c>
      <c r="V211" s="86"/>
      <c r="W211" s="20"/>
      <c r="X211" s="535" t="s">
        <v>894</v>
      </c>
      <c r="Y211" s="538" t="s">
        <v>605</v>
      </c>
    </row>
    <row r="212" spans="1:25" s="18" customFormat="1" ht="31.5">
      <c r="A212" s="19" t="s">
        <v>61</v>
      </c>
      <c r="B212" s="91" t="s">
        <v>177</v>
      </c>
      <c r="C212" s="20" t="s">
        <v>156</v>
      </c>
      <c r="D212" s="630" t="s">
        <v>178</v>
      </c>
      <c r="E212" s="20" t="s">
        <v>173</v>
      </c>
      <c r="F212" s="20"/>
      <c r="G212" s="6">
        <f t="shared" si="106"/>
        <v>518</v>
      </c>
      <c r="H212" s="6">
        <v>518</v>
      </c>
      <c r="I212" s="156"/>
      <c r="J212" s="6"/>
      <c r="K212" s="6"/>
      <c r="L212" s="556"/>
      <c r="M212" s="6">
        <f t="shared" si="107"/>
        <v>518</v>
      </c>
      <c r="N212" s="6">
        <v>518</v>
      </c>
      <c r="O212" s="599"/>
      <c r="P212" s="6"/>
      <c r="Q212" s="9">
        <v>0</v>
      </c>
      <c r="R212" s="9">
        <v>0</v>
      </c>
      <c r="S212" s="9">
        <v>0</v>
      </c>
      <c r="T212" s="9">
        <v>0</v>
      </c>
      <c r="U212" s="1" t="s">
        <v>40</v>
      </c>
      <c r="V212" s="86"/>
      <c r="W212" s="20"/>
      <c r="X212" s="535" t="s">
        <v>894</v>
      </c>
      <c r="Y212" s="538" t="s">
        <v>609</v>
      </c>
    </row>
    <row r="213" spans="1:25" s="18" customFormat="1" ht="21" customHeight="1">
      <c r="A213" s="19" t="s">
        <v>64</v>
      </c>
      <c r="B213" s="91" t="s">
        <v>179</v>
      </c>
      <c r="C213" s="20" t="s">
        <v>159</v>
      </c>
      <c r="D213" s="630" t="s">
        <v>180</v>
      </c>
      <c r="E213" s="20" t="s">
        <v>173</v>
      </c>
      <c r="F213" s="20"/>
      <c r="G213" s="6">
        <f t="shared" si="106"/>
        <v>476</v>
      </c>
      <c r="H213" s="6">
        <v>476</v>
      </c>
      <c r="I213" s="156"/>
      <c r="J213" s="6"/>
      <c r="K213" s="6"/>
      <c r="L213" s="556"/>
      <c r="M213" s="6">
        <f t="shared" si="107"/>
        <v>476</v>
      </c>
      <c r="N213" s="6">
        <v>476</v>
      </c>
      <c r="O213" s="599"/>
      <c r="P213" s="6"/>
      <c r="Q213" s="9">
        <v>0</v>
      </c>
      <c r="R213" s="9">
        <v>0</v>
      </c>
      <c r="S213" s="9">
        <v>0</v>
      </c>
      <c r="T213" s="9">
        <v>0</v>
      </c>
      <c r="U213" s="1" t="s">
        <v>40</v>
      </c>
      <c r="V213" s="86"/>
      <c r="W213" s="20"/>
      <c r="X213" s="535" t="s">
        <v>894</v>
      </c>
      <c r="Y213" s="538" t="s">
        <v>607</v>
      </c>
    </row>
    <row r="214" spans="1:25" s="18" customFormat="1" ht="21" customHeight="1">
      <c r="A214" s="19" t="s">
        <v>88</v>
      </c>
      <c r="B214" s="91" t="s">
        <v>181</v>
      </c>
      <c r="C214" s="20" t="s">
        <v>159</v>
      </c>
      <c r="D214" s="630" t="s">
        <v>182</v>
      </c>
      <c r="E214" s="20" t="s">
        <v>173</v>
      </c>
      <c r="F214" s="20"/>
      <c r="G214" s="6">
        <f t="shared" si="106"/>
        <v>476</v>
      </c>
      <c r="H214" s="6">
        <v>476</v>
      </c>
      <c r="I214" s="156"/>
      <c r="J214" s="6"/>
      <c r="K214" s="6"/>
      <c r="L214" s="556"/>
      <c r="M214" s="6">
        <f t="shared" si="107"/>
        <v>476</v>
      </c>
      <c r="N214" s="6">
        <v>476</v>
      </c>
      <c r="O214" s="599"/>
      <c r="P214" s="6"/>
      <c r="Q214" s="9">
        <v>0</v>
      </c>
      <c r="R214" s="9">
        <v>0</v>
      </c>
      <c r="S214" s="9">
        <v>0</v>
      </c>
      <c r="T214" s="9">
        <v>0</v>
      </c>
      <c r="U214" s="1" t="s">
        <v>40</v>
      </c>
      <c r="V214" s="86"/>
      <c r="W214" s="20"/>
      <c r="X214" s="535" t="s">
        <v>894</v>
      </c>
      <c r="Y214" s="538" t="s">
        <v>607</v>
      </c>
    </row>
    <row r="215" spans="1:25" s="18" customFormat="1" ht="21" customHeight="1">
      <c r="A215" s="19" t="s">
        <v>89</v>
      </c>
      <c r="B215" s="91" t="s">
        <v>183</v>
      </c>
      <c r="C215" s="20" t="s">
        <v>159</v>
      </c>
      <c r="D215" s="630" t="s">
        <v>184</v>
      </c>
      <c r="E215" s="20" t="s">
        <v>173</v>
      </c>
      <c r="F215" s="20"/>
      <c r="G215" s="6">
        <f t="shared" si="106"/>
        <v>476</v>
      </c>
      <c r="H215" s="6">
        <v>476</v>
      </c>
      <c r="I215" s="156"/>
      <c r="J215" s="6"/>
      <c r="K215" s="6"/>
      <c r="L215" s="556"/>
      <c r="M215" s="6">
        <f t="shared" si="107"/>
        <v>476</v>
      </c>
      <c r="N215" s="6">
        <v>476</v>
      </c>
      <c r="O215" s="599"/>
      <c r="P215" s="6"/>
      <c r="Q215" s="9">
        <v>0</v>
      </c>
      <c r="R215" s="9">
        <v>0</v>
      </c>
      <c r="S215" s="9">
        <v>0</v>
      </c>
      <c r="T215" s="9">
        <v>0</v>
      </c>
      <c r="U215" s="1" t="s">
        <v>40</v>
      </c>
      <c r="V215" s="86"/>
      <c r="W215" s="20"/>
      <c r="X215" s="535" t="s">
        <v>894</v>
      </c>
      <c r="Y215" s="538" t="s">
        <v>607</v>
      </c>
    </row>
    <row r="216" spans="1:25" s="18" customFormat="1" ht="21" customHeight="1">
      <c r="A216" s="19" t="s">
        <v>90</v>
      </c>
      <c r="B216" s="91" t="s">
        <v>185</v>
      </c>
      <c r="C216" s="20" t="s">
        <v>156</v>
      </c>
      <c r="D216" s="630" t="s">
        <v>186</v>
      </c>
      <c r="E216" s="20" t="s">
        <v>173</v>
      </c>
      <c r="F216" s="20"/>
      <c r="G216" s="6">
        <f t="shared" si="106"/>
        <v>575</v>
      </c>
      <c r="H216" s="6">
        <v>575</v>
      </c>
      <c r="I216" s="156"/>
      <c r="J216" s="6"/>
      <c r="K216" s="6"/>
      <c r="L216" s="556"/>
      <c r="M216" s="6">
        <f t="shared" si="107"/>
        <v>575</v>
      </c>
      <c r="N216" s="6">
        <v>575</v>
      </c>
      <c r="O216" s="599"/>
      <c r="P216" s="6"/>
      <c r="Q216" s="9">
        <v>0</v>
      </c>
      <c r="R216" s="9">
        <v>0</v>
      </c>
      <c r="S216" s="9">
        <v>0</v>
      </c>
      <c r="T216" s="9">
        <v>0</v>
      </c>
      <c r="U216" s="1" t="s">
        <v>40</v>
      </c>
      <c r="V216" s="86"/>
      <c r="W216" s="20"/>
      <c r="X216" s="535" t="s">
        <v>894</v>
      </c>
      <c r="Y216" s="538" t="s">
        <v>606</v>
      </c>
    </row>
    <row r="217" spans="1:25" s="18" customFormat="1" ht="21" customHeight="1">
      <c r="A217" s="19" t="s">
        <v>91</v>
      </c>
      <c r="B217" s="91" t="s">
        <v>187</v>
      </c>
      <c r="C217" s="20" t="s">
        <v>156</v>
      </c>
      <c r="D217" s="630" t="s">
        <v>188</v>
      </c>
      <c r="E217" s="20" t="s">
        <v>173</v>
      </c>
      <c r="F217" s="20"/>
      <c r="G217" s="6">
        <f t="shared" si="106"/>
        <v>518</v>
      </c>
      <c r="H217" s="6">
        <v>518</v>
      </c>
      <c r="I217" s="156"/>
      <c r="J217" s="6"/>
      <c r="K217" s="6"/>
      <c r="L217" s="556"/>
      <c r="M217" s="6">
        <f t="shared" si="107"/>
        <v>518</v>
      </c>
      <c r="N217" s="6">
        <v>518</v>
      </c>
      <c r="O217" s="599"/>
      <c r="P217" s="6"/>
      <c r="Q217" s="9">
        <v>0</v>
      </c>
      <c r="R217" s="9">
        <v>0</v>
      </c>
      <c r="S217" s="9">
        <v>0</v>
      </c>
      <c r="T217" s="9">
        <v>0</v>
      </c>
      <c r="U217" s="1" t="s">
        <v>40</v>
      </c>
      <c r="V217" s="86"/>
      <c r="W217" s="20"/>
      <c r="X217" s="535" t="s">
        <v>894</v>
      </c>
      <c r="Y217" s="538" t="s">
        <v>606</v>
      </c>
    </row>
    <row r="218" spans="1:25" s="18" customFormat="1" ht="21" customHeight="1">
      <c r="A218" s="19" t="s">
        <v>92</v>
      </c>
      <c r="B218" s="91" t="s">
        <v>189</v>
      </c>
      <c r="C218" s="20" t="s">
        <v>156</v>
      </c>
      <c r="D218" s="626" t="s">
        <v>190</v>
      </c>
      <c r="E218" s="20" t="s">
        <v>173</v>
      </c>
      <c r="F218" s="20"/>
      <c r="G218" s="6">
        <f t="shared" si="106"/>
        <v>403</v>
      </c>
      <c r="H218" s="6">
        <v>403</v>
      </c>
      <c r="I218" s="156"/>
      <c r="J218" s="6"/>
      <c r="K218" s="6"/>
      <c r="L218" s="556"/>
      <c r="M218" s="6">
        <f t="shared" si="107"/>
        <v>403</v>
      </c>
      <c r="N218" s="6">
        <v>403</v>
      </c>
      <c r="O218" s="599"/>
      <c r="P218" s="6"/>
      <c r="Q218" s="9">
        <v>0</v>
      </c>
      <c r="R218" s="9">
        <v>0</v>
      </c>
      <c r="S218" s="9">
        <v>0</v>
      </c>
      <c r="T218" s="9">
        <v>0</v>
      </c>
      <c r="U218" s="1" t="s">
        <v>40</v>
      </c>
      <c r="V218" s="86"/>
      <c r="W218" s="20"/>
      <c r="X218" s="535" t="s">
        <v>894</v>
      </c>
      <c r="Y218" s="538" t="s">
        <v>606</v>
      </c>
    </row>
    <row r="219" spans="1:25" s="18" customFormat="1" ht="21" customHeight="1">
      <c r="A219" s="19" t="s">
        <v>93</v>
      </c>
      <c r="B219" s="91" t="s">
        <v>191</v>
      </c>
      <c r="C219" s="20" t="s">
        <v>156</v>
      </c>
      <c r="D219" s="626" t="s">
        <v>192</v>
      </c>
      <c r="E219" s="20" t="s">
        <v>173</v>
      </c>
      <c r="F219" s="20"/>
      <c r="G219" s="6">
        <f t="shared" si="106"/>
        <v>288</v>
      </c>
      <c r="H219" s="6">
        <v>288</v>
      </c>
      <c r="I219" s="156"/>
      <c r="J219" s="6"/>
      <c r="K219" s="6"/>
      <c r="L219" s="556"/>
      <c r="M219" s="6">
        <f t="shared" si="107"/>
        <v>288</v>
      </c>
      <c r="N219" s="6">
        <v>288</v>
      </c>
      <c r="O219" s="599"/>
      <c r="P219" s="6"/>
      <c r="Q219" s="9">
        <v>0</v>
      </c>
      <c r="R219" s="9">
        <v>0</v>
      </c>
      <c r="S219" s="9">
        <v>0</v>
      </c>
      <c r="T219" s="9">
        <v>0</v>
      </c>
      <c r="U219" s="1" t="s">
        <v>40</v>
      </c>
      <c r="V219" s="86"/>
      <c r="W219" s="20"/>
      <c r="X219" s="535" t="s">
        <v>894</v>
      </c>
      <c r="Y219" s="538" t="s">
        <v>606</v>
      </c>
    </row>
    <row r="220" spans="1:25" s="18" customFormat="1" ht="21" customHeight="1">
      <c r="A220" s="19" t="s">
        <v>94</v>
      </c>
      <c r="B220" s="91" t="s">
        <v>193</v>
      </c>
      <c r="C220" s="20" t="s">
        <v>156</v>
      </c>
      <c r="D220" s="626" t="s">
        <v>194</v>
      </c>
      <c r="E220" s="20" t="s">
        <v>173</v>
      </c>
      <c r="F220" s="20"/>
      <c r="G220" s="6">
        <f t="shared" si="106"/>
        <v>288</v>
      </c>
      <c r="H220" s="6">
        <v>288</v>
      </c>
      <c r="I220" s="156"/>
      <c r="J220" s="6"/>
      <c r="K220" s="6"/>
      <c r="L220" s="556"/>
      <c r="M220" s="6">
        <f t="shared" si="107"/>
        <v>288</v>
      </c>
      <c r="N220" s="6">
        <v>288</v>
      </c>
      <c r="O220" s="599"/>
      <c r="P220" s="6"/>
      <c r="Q220" s="9">
        <v>0</v>
      </c>
      <c r="R220" s="9">
        <v>0</v>
      </c>
      <c r="S220" s="9">
        <v>0</v>
      </c>
      <c r="T220" s="9">
        <v>0</v>
      </c>
      <c r="U220" s="1" t="s">
        <v>40</v>
      </c>
      <c r="V220" s="86"/>
      <c r="W220" s="20"/>
      <c r="X220" s="535" t="s">
        <v>894</v>
      </c>
      <c r="Y220" s="538" t="s">
        <v>606</v>
      </c>
    </row>
    <row r="221" spans="1:25" s="18" customFormat="1" ht="31.5">
      <c r="A221" s="19" t="s">
        <v>95</v>
      </c>
      <c r="B221" s="91" t="s">
        <v>195</v>
      </c>
      <c r="C221" s="20" t="s">
        <v>160</v>
      </c>
      <c r="D221" s="630" t="s">
        <v>196</v>
      </c>
      <c r="E221" s="20" t="s">
        <v>173</v>
      </c>
      <c r="F221" s="20"/>
      <c r="G221" s="6">
        <f>SUM(H221:K221)</f>
        <v>415</v>
      </c>
      <c r="H221" s="6">
        <v>415</v>
      </c>
      <c r="I221" s="156"/>
      <c r="J221" s="6"/>
      <c r="K221" s="6"/>
      <c r="L221" s="556"/>
      <c r="M221" s="6">
        <f>N221</f>
        <v>415</v>
      </c>
      <c r="N221" s="6">
        <v>415</v>
      </c>
      <c r="O221" s="599"/>
      <c r="P221" s="6"/>
      <c r="Q221" s="9">
        <v>0</v>
      </c>
      <c r="R221" s="9">
        <v>0</v>
      </c>
      <c r="S221" s="9">
        <v>0</v>
      </c>
      <c r="T221" s="9">
        <v>0</v>
      </c>
      <c r="U221" s="1" t="s">
        <v>40</v>
      </c>
      <c r="V221" s="86"/>
      <c r="W221" s="20"/>
      <c r="X221" s="535" t="s">
        <v>894</v>
      </c>
      <c r="Y221" s="538" t="s">
        <v>605</v>
      </c>
    </row>
    <row r="222" spans="1:25" s="23" customFormat="1" ht="21" customHeight="1">
      <c r="A222" s="16" t="s">
        <v>161</v>
      </c>
      <c r="B222" s="90" t="s">
        <v>152</v>
      </c>
      <c r="C222" s="17"/>
      <c r="D222" s="625"/>
      <c r="E222" s="17"/>
      <c r="F222" s="17"/>
      <c r="G222" s="8">
        <f>SUBTOTAL(9,G223:G228)</f>
        <v>42823</v>
      </c>
      <c r="H222" s="8">
        <f t="shared" ref="H222:P222" si="108">SUBTOTAL(9,H223:H228)</f>
        <v>42823</v>
      </c>
      <c r="I222" s="154"/>
      <c r="J222" s="8">
        <f t="shared" si="108"/>
        <v>0</v>
      </c>
      <c r="K222" s="8">
        <f t="shared" si="108"/>
        <v>0</v>
      </c>
      <c r="L222" s="740">
        <f t="shared" si="108"/>
        <v>0</v>
      </c>
      <c r="M222" s="8">
        <f t="shared" si="108"/>
        <v>42823</v>
      </c>
      <c r="N222" s="8">
        <f t="shared" si="108"/>
        <v>42823</v>
      </c>
      <c r="O222" s="601"/>
      <c r="P222" s="8">
        <f t="shared" si="108"/>
        <v>0</v>
      </c>
      <c r="Q222" s="8">
        <f t="shared" ref="Q222:T222" si="109">SUM(Q223:Q228)</f>
        <v>0</v>
      </c>
      <c r="R222" s="8">
        <f t="shared" si="109"/>
        <v>0</v>
      </c>
      <c r="S222" s="8">
        <f t="shared" si="109"/>
        <v>0</v>
      </c>
      <c r="T222" s="8">
        <f t="shared" si="109"/>
        <v>0</v>
      </c>
      <c r="U222" s="89"/>
      <c r="V222" s="89"/>
      <c r="W222" s="17"/>
      <c r="X222" s="535" t="s">
        <v>894</v>
      </c>
      <c r="Y222" s="538" t="s">
        <v>895</v>
      </c>
    </row>
    <row r="223" spans="1:25" s="18" customFormat="1" ht="110.25">
      <c r="A223" s="19" t="s">
        <v>18</v>
      </c>
      <c r="B223" s="26" t="s">
        <v>218</v>
      </c>
      <c r="C223" s="33" t="s">
        <v>202</v>
      </c>
      <c r="D223" s="631">
        <v>6.2</v>
      </c>
      <c r="E223" s="20" t="s">
        <v>71</v>
      </c>
      <c r="F223" s="44"/>
      <c r="G223" s="44">
        <v>11423</v>
      </c>
      <c r="H223" s="44">
        <f>+G223</f>
        <v>11423</v>
      </c>
      <c r="I223" s="617"/>
      <c r="J223" s="44"/>
      <c r="K223" s="44"/>
      <c r="L223" s="744"/>
      <c r="M223" s="44">
        <f>+N223</f>
        <v>11423</v>
      </c>
      <c r="N223" s="44">
        <f>+H223</f>
        <v>11423</v>
      </c>
      <c r="O223" s="607"/>
      <c r="P223" s="44"/>
      <c r="Q223" s="44"/>
      <c r="R223" s="44"/>
      <c r="S223" s="44"/>
      <c r="T223" s="44"/>
      <c r="U223" s="33" t="s">
        <v>40</v>
      </c>
      <c r="V223" s="86"/>
      <c r="W223" s="20"/>
      <c r="X223" s="535" t="s">
        <v>894</v>
      </c>
      <c r="Y223" s="538" t="s">
        <v>605</v>
      </c>
    </row>
    <row r="224" spans="1:25" s="18" customFormat="1" ht="31.5">
      <c r="A224" s="19" t="s">
        <v>19</v>
      </c>
      <c r="B224" s="26" t="s">
        <v>219</v>
      </c>
      <c r="C224" s="33" t="s">
        <v>220</v>
      </c>
      <c r="D224" s="631">
        <v>2</v>
      </c>
      <c r="E224" s="20" t="s">
        <v>71</v>
      </c>
      <c r="F224" s="44"/>
      <c r="G224" s="44">
        <v>800</v>
      </c>
      <c r="H224" s="44">
        <f t="shared" ref="H224:H228" si="110">+G224</f>
        <v>800</v>
      </c>
      <c r="I224" s="617"/>
      <c r="J224" s="44"/>
      <c r="K224" s="44"/>
      <c r="L224" s="744"/>
      <c r="M224" s="44">
        <f t="shared" ref="M224:M228" si="111">+N224</f>
        <v>800</v>
      </c>
      <c r="N224" s="44">
        <f t="shared" ref="N224:N228" si="112">+H224</f>
        <v>800</v>
      </c>
      <c r="O224" s="607"/>
      <c r="P224" s="44"/>
      <c r="Q224" s="44"/>
      <c r="R224" s="44"/>
      <c r="S224" s="44"/>
      <c r="T224" s="44"/>
      <c r="U224" s="33" t="s">
        <v>40</v>
      </c>
      <c r="V224" s="86"/>
      <c r="W224" s="20"/>
      <c r="X224" s="535" t="s">
        <v>894</v>
      </c>
      <c r="Y224" s="538" t="s">
        <v>614</v>
      </c>
    </row>
    <row r="225" spans="1:25" s="18" customFormat="1" ht="53.25" customHeight="1">
      <c r="A225" s="19" t="s">
        <v>60</v>
      </c>
      <c r="B225" s="26" t="s">
        <v>221</v>
      </c>
      <c r="C225" s="33" t="s">
        <v>222</v>
      </c>
      <c r="D225" s="631">
        <v>5.4</v>
      </c>
      <c r="E225" s="20" t="s">
        <v>71</v>
      </c>
      <c r="F225" s="44"/>
      <c r="G225" s="44">
        <v>5000</v>
      </c>
      <c r="H225" s="44">
        <f t="shared" si="110"/>
        <v>5000</v>
      </c>
      <c r="I225" s="617"/>
      <c r="J225" s="44"/>
      <c r="K225" s="44"/>
      <c r="L225" s="744"/>
      <c r="M225" s="44">
        <f t="shared" si="111"/>
        <v>5000</v>
      </c>
      <c r="N225" s="44">
        <f t="shared" si="112"/>
        <v>5000</v>
      </c>
      <c r="O225" s="607"/>
      <c r="P225" s="44"/>
      <c r="Q225" s="44"/>
      <c r="R225" s="44"/>
      <c r="S225" s="44"/>
      <c r="T225" s="44"/>
      <c r="U225" s="33" t="s">
        <v>40</v>
      </c>
      <c r="V225" s="86"/>
      <c r="W225" s="20"/>
      <c r="X225" s="535" t="s">
        <v>894</v>
      </c>
      <c r="Y225" s="538" t="s">
        <v>605</v>
      </c>
    </row>
    <row r="226" spans="1:25" s="18" customFormat="1" ht="51" customHeight="1">
      <c r="A226" s="19" t="s">
        <v>61</v>
      </c>
      <c r="B226" s="26" t="s">
        <v>223</v>
      </c>
      <c r="C226" s="33" t="s">
        <v>220</v>
      </c>
      <c r="D226" s="631">
        <v>4.3</v>
      </c>
      <c r="E226" s="20" t="s">
        <v>71</v>
      </c>
      <c r="F226" s="44"/>
      <c r="G226" s="44">
        <v>5600</v>
      </c>
      <c r="H226" s="44">
        <f t="shared" si="110"/>
        <v>5600</v>
      </c>
      <c r="I226" s="617"/>
      <c r="J226" s="44"/>
      <c r="K226" s="44"/>
      <c r="L226" s="744"/>
      <c r="M226" s="44">
        <f t="shared" si="111"/>
        <v>5600</v>
      </c>
      <c r="N226" s="44">
        <f t="shared" si="112"/>
        <v>5600</v>
      </c>
      <c r="O226" s="607"/>
      <c r="P226" s="44"/>
      <c r="Q226" s="44"/>
      <c r="R226" s="44"/>
      <c r="S226" s="44"/>
      <c r="T226" s="44"/>
      <c r="U226" s="33" t="s">
        <v>40</v>
      </c>
      <c r="V226" s="86"/>
      <c r="W226" s="20"/>
      <c r="X226" s="535" t="s">
        <v>894</v>
      </c>
      <c r="Y226" s="538" t="s">
        <v>605</v>
      </c>
    </row>
    <row r="227" spans="1:25" s="18" customFormat="1" ht="33" customHeight="1">
      <c r="A227" s="19" t="s">
        <v>64</v>
      </c>
      <c r="B227" s="26" t="s">
        <v>224</v>
      </c>
      <c r="C227" s="33" t="s">
        <v>208</v>
      </c>
      <c r="D227" s="631">
        <v>6.5</v>
      </c>
      <c r="E227" s="20" t="s">
        <v>71</v>
      </c>
      <c r="F227" s="44"/>
      <c r="G227" s="44">
        <v>10400</v>
      </c>
      <c r="H227" s="44">
        <f t="shared" si="110"/>
        <v>10400</v>
      </c>
      <c r="I227" s="617"/>
      <c r="J227" s="44"/>
      <c r="K227" s="44"/>
      <c r="L227" s="744"/>
      <c r="M227" s="44">
        <f t="shared" si="111"/>
        <v>10400</v>
      </c>
      <c r="N227" s="44">
        <f t="shared" si="112"/>
        <v>10400</v>
      </c>
      <c r="O227" s="607"/>
      <c r="P227" s="44"/>
      <c r="Q227" s="44"/>
      <c r="R227" s="44"/>
      <c r="S227" s="44"/>
      <c r="T227" s="44"/>
      <c r="U227" s="33" t="s">
        <v>40</v>
      </c>
      <c r="V227" s="86"/>
      <c r="W227" s="20"/>
      <c r="X227" s="535" t="s">
        <v>894</v>
      </c>
      <c r="Y227" s="538" t="s">
        <v>605</v>
      </c>
    </row>
    <row r="228" spans="1:25" s="18" customFormat="1" ht="33" customHeight="1">
      <c r="A228" s="19" t="s">
        <v>88</v>
      </c>
      <c r="B228" s="26" t="s">
        <v>225</v>
      </c>
      <c r="C228" s="33" t="s">
        <v>205</v>
      </c>
      <c r="D228" s="631">
        <v>6</v>
      </c>
      <c r="E228" s="20" t="s">
        <v>71</v>
      </c>
      <c r="F228" s="44"/>
      <c r="G228" s="44">
        <v>9600</v>
      </c>
      <c r="H228" s="44">
        <f t="shared" si="110"/>
        <v>9600</v>
      </c>
      <c r="I228" s="617"/>
      <c r="J228" s="44"/>
      <c r="K228" s="44"/>
      <c r="L228" s="744"/>
      <c r="M228" s="44">
        <f t="shared" si="111"/>
        <v>9600</v>
      </c>
      <c r="N228" s="44">
        <f t="shared" si="112"/>
        <v>9600</v>
      </c>
      <c r="O228" s="607"/>
      <c r="P228" s="44"/>
      <c r="Q228" s="44"/>
      <c r="R228" s="44"/>
      <c r="S228" s="44"/>
      <c r="T228" s="44"/>
      <c r="U228" s="33" t="s">
        <v>40</v>
      </c>
      <c r="V228" s="86"/>
      <c r="W228" s="20"/>
      <c r="X228" s="535" t="s">
        <v>894</v>
      </c>
      <c r="Y228" s="538" t="s">
        <v>605</v>
      </c>
    </row>
    <row r="229" spans="1:25" s="23" customFormat="1" ht="21" customHeight="1">
      <c r="A229" s="16" t="s">
        <v>214</v>
      </c>
      <c r="B229" s="90" t="s">
        <v>204</v>
      </c>
      <c r="C229" s="17"/>
      <c r="D229" s="625"/>
      <c r="E229" s="17"/>
      <c r="F229" s="17"/>
      <c r="G229" s="8">
        <f>SUBTOTAL(9,G230:G243)</f>
        <v>47800</v>
      </c>
      <c r="H229" s="8">
        <f t="shared" ref="H229:P229" si="113">SUBTOTAL(9,H230:H243)</f>
        <v>47800</v>
      </c>
      <c r="I229" s="154"/>
      <c r="J229" s="8">
        <f t="shared" si="113"/>
        <v>0</v>
      </c>
      <c r="K229" s="8">
        <f t="shared" si="113"/>
        <v>0</v>
      </c>
      <c r="L229" s="740">
        <f t="shared" si="113"/>
        <v>0</v>
      </c>
      <c r="M229" s="8">
        <f t="shared" si="113"/>
        <v>47800</v>
      </c>
      <c r="N229" s="8">
        <f t="shared" si="113"/>
        <v>47800</v>
      </c>
      <c r="O229" s="601"/>
      <c r="P229" s="8">
        <f t="shared" si="113"/>
        <v>0</v>
      </c>
      <c r="Q229" s="8">
        <f>SUM(Q230:Q243)</f>
        <v>0</v>
      </c>
      <c r="R229" s="8">
        <f>SUM(R230:R243)</f>
        <v>0</v>
      </c>
      <c r="S229" s="8">
        <f>SUM(S230:S243)</f>
        <v>0</v>
      </c>
      <c r="T229" s="8">
        <f>SUM(T230:T243)</f>
        <v>0</v>
      </c>
      <c r="U229" s="89"/>
      <c r="V229" s="89"/>
      <c r="W229" s="17"/>
      <c r="X229" s="535" t="s">
        <v>894</v>
      </c>
      <c r="Y229" s="538" t="s">
        <v>895</v>
      </c>
    </row>
    <row r="230" spans="1:25" s="18" customFormat="1" ht="66.75" customHeight="1">
      <c r="A230" s="19" t="s">
        <v>18</v>
      </c>
      <c r="B230" s="665" t="s">
        <v>448</v>
      </c>
      <c r="C230" s="20" t="s">
        <v>449</v>
      </c>
      <c r="D230" s="626">
        <v>4</v>
      </c>
      <c r="E230" s="20" t="s">
        <v>63</v>
      </c>
      <c r="F230" s="20"/>
      <c r="G230" s="6">
        <v>5500</v>
      </c>
      <c r="H230" s="6">
        <v>5500</v>
      </c>
      <c r="I230" s="156"/>
      <c r="J230" s="6"/>
      <c r="K230" s="6"/>
      <c r="L230" s="556"/>
      <c r="M230" s="6">
        <v>5500</v>
      </c>
      <c r="N230" s="6">
        <v>5500</v>
      </c>
      <c r="O230" s="599"/>
      <c r="P230" s="6"/>
      <c r="Q230" s="6"/>
      <c r="R230" s="6"/>
      <c r="S230" s="6"/>
      <c r="T230" s="6"/>
      <c r="U230" s="1" t="s">
        <v>40</v>
      </c>
      <c r="V230" s="86"/>
      <c r="W230" s="20"/>
      <c r="X230" s="535" t="s">
        <v>894</v>
      </c>
      <c r="Y230" s="538" t="s">
        <v>605</v>
      </c>
    </row>
    <row r="231" spans="1:25" s="18" customFormat="1" ht="33" customHeight="1">
      <c r="A231" s="19" t="s">
        <v>19</v>
      </c>
      <c r="B231" s="91" t="s">
        <v>450</v>
      </c>
      <c r="C231" s="20" t="s">
        <v>451</v>
      </c>
      <c r="D231" s="626">
        <v>2.2999999999999998</v>
      </c>
      <c r="E231" s="20" t="s">
        <v>63</v>
      </c>
      <c r="F231" s="20"/>
      <c r="G231" s="6">
        <v>5500</v>
      </c>
      <c r="H231" s="6">
        <v>5500</v>
      </c>
      <c r="I231" s="156"/>
      <c r="J231" s="6"/>
      <c r="K231" s="6"/>
      <c r="L231" s="556"/>
      <c r="M231" s="6">
        <v>5500</v>
      </c>
      <c r="N231" s="6">
        <v>5500</v>
      </c>
      <c r="O231" s="599"/>
      <c r="P231" s="6"/>
      <c r="Q231" s="6"/>
      <c r="R231" s="6"/>
      <c r="S231" s="6"/>
      <c r="T231" s="6"/>
      <c r="U231" s="1" t="s">
        <v>40</v>
      </c>
      <c r="V231" s="86"/>
      <c r="W231" s="20"/>
      <c r="X231" s="535" t="s">
        <v>894</v>
      </c>
      <c r="Y231" s="538" t="s">
        <v>605</v>
      </c>
    </row>
    <row r="232" spans="1:25" s="18" customFormat="1" ht="33" customHeight="1">
      <c r="A232" s="19" t="s">
        <v>60</v>
      </c>
      <c r="B232" s="91" t="s">
        <v>452</v>
      </c>
      <c r="C232" s="20" t="s">
        <v>445</v>
      </c>
      <c r="D232" s="626">
        <v>1.2</v>
      </c>
      <c r="E232" s="20" t="s">
        <v>63</v>
      </c>
      <c r="F232" s="20"/>
      <c r="G232" s="6">
        <v>1000</v>
      </c>
      <c r="H232" s="6">
        <v>1000</v>
      </c>
      <c r="I232" s="156"/>
      <c r="J232" s="6"/>
      <c r="K232" s="6"/>
      <c r="L232" s="556"/>
      <c r="M232" s="6">
        <v>1000</v>
      </c>
      <c r="N232" s="6">
        <v>1000</v>
      </c>
      <c r="O232" s="599"/>
      <c r="P232" s="6"/>
      <c r="Q232" s="6"/>
      <c r="R232" s="6"/>
      <c r="S232" s="6"/>
      <c r="T232" s="6"/>
      <c r="U232" s="1" t="s">
        <v>40</v>
      </c>
      <c r="V232" s="86"/>
      <c r="W232" s="20"/>
      <c r="X232" s="535" t="s">
        <v>894</v>
      </c>
      <c r="Y232" s="538" t="s">
        <v>605</v>
      </c>
    </row>
    <row r="233" spans="1:25" s="18" customFormat="1" ht="21" customHeight="1">
      <c r="A233" s="19" t="s">
        <v>61</v>
      </c>
      <c r="B233" s="91" t="s">
        <v>453</v>
      </c>
      <c r="C233" s="20" t="s">
        <v>446</v>
      </c>
      <c r="D233" s="626">
        <v>16</v>
      </c>
      <c r="E233" s="20" t="s">
        <v>63</v>
      </c>
      <c r="F233" s="20"/>
      <c r="G233" s="6">
        <v>1400</v>
      </c>
      <c r="H233" s="6">
        <v>1400</v>
      </c>
      <c r="I233" s="156"/>
      <c r="J233" s="6"/>
      <c r="K233" s="6"/>
      <c r="L233" s="556"/>
      <c r="M233" s="6">
        <v>1400</v>
      </c>
      <c r="N233" s="6">
        <v>1400</v>
      </c>
      <c r="O233" s="599"/>
      <c r="P233" s="6"/>
      <c r="Q233" s="6"/>
      <c r="R233" s="6"/>
      <c r="S233" s="6"/>
      <c r="T233" s="6"/>
      <c r="U233" s="1" t="s">
        <v>40</v>
      </c>
      <c r="V233" s="86"/>
      <c r="W233" s="20"/>
      <c r="X233" s="535" t="s">
        <v>894</v>
      </c>
      <c r="Y233" s="538" t="s">
        <v>610</v>
      </c>
    </row>
    <row r="234" spans="1:25" s="18" customFormat="1" ht="47.25">
      <c r="A234" s="19" t="s">
        <v>64</v>
      </c>
      <c r="B234" s="91" t="s">
        <v>454</v>
      </c>
      <c r="C234" s="20" t="s">
        <v>447</v>
      </c>
      <c r="D234" s="626">
        <v>50</v>
      </c>
      <c r="E234" s="20" t="s">
        <v>63</v>
      </c>
      <c r="F234" s="20"/>
      <c r="G234" s="6">
        <v>2000</v>
      </c>
      <c r="H234" s="6">
        <v>2000</v>
      </c>
      <c r="I234" s="156"/>
      <c r="J234" s="6"/>
      <c r="K234" s="6"/>
      <c r="L234" s="556"/>
      <c r="M234" s="6">
        <v>2000</v>
      </c>
      <c r="N234" s="6">
        <v>2000</v>
      </c>
      <c r="O234" s="599"/>
      <c r="P234" s="6"/>
      <c r="Q234" s="6"/>
      <c r="R234" s="6"/>
      <c r="S234" s="6"/>
      <c r="T234" s="6"/>
      <c r="U234" s="1" t="s">
        <v>40</v>
      </c>
      <c r="V234" s="86"/>
      <c r="W234" s="20"/>
      <c r="X234" s="535" t="s">
        <v>894</v>
      </c>
      <c r="Y234" s="538" t="s">
        <v>610</v>
      </c>
    </row>
    <row r="235" spans="1:25" s="18" customFormat="1" ht="33" customHeight="1">
      <c r="A235" s="19" t="s">
        <v>88</v>
      </c>
      <c r="B235" s="91" t="s">
        <v>455</v>
      </c>
      <c r="C235" s="20" t="s">
        <v>443</v>
      </c>
      <c r="D235" s="626">
        <v>15</v>
      </c>
      <c r="E235" s="20" t="s">
        <v>63</v>
      </c>
      <c r="F235" s="20"/>
      <c r="G235" s="6">
        <v>1000</v>
      </c>
      <c r="H235" s="6">
        <v>1000</v>
      </c>
      <c r="I235" s="156"/>
      <c r="J235" s="6"/>
      <c r="K235" s="6"/>
      <c r="L235" s="556"/>
      <c r="M235" s="6">
        <v>1000</v>
      </c>
      <c r="N235" s="6">
        <v>1000</v>
      </c>
      <c r="O235" s="599"/>
      <c r="P235" s="6"/>
      <c r="Q235" s="6"/>
      <c r="R235" s="6"/>
      <c r="S235" s="6"/>
      <c r="T235" s="6"/>
      <c r="U235" s="1" t="s">
        <v>40</v>
      </c>
      <c r="V235" s="86"/>
      <c r="W235" s="20"/>
      <c r="X235" s="535" t="s">
        <v>894</v>
      </c>
      <c r="Y235" s="538" t="s">
        <v>610</v>
      </c>
    </row>
    <row r="236" spans="1:25" s="18" customFormat="1" ht="31.5">
      <c r="A236" s="19" t="s">
        <v>89</v>
      </c>
      <c r="B236" s="91" t="s">
        <v>456</v>
      </c>
      <c r="C236" s="20" t="s">
        <v>443</v>
      </c>
      <c r="D236" s="626">
        <v>18</v>
      </c>
      <c r="E236" s="20" t="s">
        <v>63</v>
      </c>
      <c r="F236" s="20"/>
      <c r="G236" s="6">
        <v>1000</v>
      </c>
      <c r="H236" s="6">
        <v>1000</v>
      </c>
      <c r="I236" s="156"/>
      <c r="J236" s="6"/>
      <c r="K236" s="6"/>
      <c r="L236" s="556"/>
      <c r="M236" s="6">
        <v>1000</v>
      </c>
      <c r="N236" s="6">
        <v>1000</v>
      </c>
      <c r="O236" s="599"/>
      <c r="P236" s="6"/>
      <c r="Q236" s="6"/>
      <c r="R236" s="6"/>
      <c r="S236" s="6"/>
      <c r="T236" s="6"/>
      <c r="U236" s="1" t="s">
        <v>40</v>
      </c>
      <c r="V236" s="86"/>
      <c r="W236" s="20"/>
      <c r="X236" s="535" t="s">
        <v>894</v>
      </c>
      <c r="Y236" s="538" t="s">
        <v>610</v>
      </c>
    </row>
    <row r="237" spans="1:25" s="18" customFormat="1" ht="31.5">
      <c r="A237" s="19" t="s">
        <v>90</v>
      </c>
      <c r="B237" s="91" t="s">
        <v>457</v>
      </c>
      <c r="C237" s="20" t="s">
        <v>449</v>
      </c>
      <c r="D237" s="626">
        <v>70</v>
      </c>
      <c r="E237" s="20" t="s">
        <v>63</v>
      </c>
      <c r="F237" s="20"/>
      <c r="G237" s="6">
        <v>5100</v>
      </c>
      <c r="H237" s="6">
        <v>5100</v>
      </c>
      <c r="I237" s="156"/>
      <c r="J237" s="6"/>
      <c r="K237" s="6"/>
      <c r="L237" s="556"/>
      <c r="M237" s="6">
        <v>5100</v>
      </c>
      <c r="N237" s="6">
        <v>5100</v>
      </c>
      <c r="O237" s="599"/>
      <c r="P237" s="6"/>
      <c r="Q237" s="6"/>
      <c r="R237" s="6"/>
      <c r="S237" s="6"/>
      <c r="T237" s="6"/>
      <c r="U237" s="1" t="s">
        <v>40</v>
      </c>
      <c r="V237" s="86"/>
      <c r="W237" s="20"/>
      <c r="X237" s="535" t="s">
        <v>894</v>
      </c>
      <c r="Y237" s="538" t="s">
        <v>607</v>
      </c>
    </row>
    <row r="238" spans="1:25" s="18" customFormat="1" ht="31.5">
      <c r="A238" s="19" t="s">
        <v>91</v>
      </c>
      <c r="B238" s="91" t="s">
        <v>458</v>
      </c>
      <c r="C238" s="20" t="s">
        <v>451</v>
      </c>
      <c r="D238" s="626">
        <v>44</v>
      </c>
      <c r="E238" s="20" t="s">
        <v>63</v>
      </c>
      <c r="F238" s="20"/>
      <c r="G238" s="6">
        <v>5100</v>
      </c>
      <c r="H238" s="6">
        <v>5100</v>
      </c>
      <c r="I238" s="156"/>
      <c r="J238" s="6"/>
      <c r="K238" s="6"/>
      <c r="L238" s="556"/>
      <c r="M238" s="6">
        <v>5100</v>
      </c>
      <c r="N238" s="6">
        <v>5100</v>
      </c>
      <c r="O238" s="599"/>
      <c r="P238" s="6"/>
      <c r="Q238" s="6"/>
      <c r="R238" s="6"/>
      <c r="S238" s="6"/>
      <c r="T238" s="6"/>
      <c r="U238" s="1" t="s">
        <v>40</v>
      </c>
      <c r="V238" s="86"/>
      <c r="W238" s="20"/>
      <c r="X238" s="535" t="s">
        <v>894</v>
      </c>
      <c r="Y238" s="538" t="s">
        <v>607</v>
      </c>
    </row>
    <row r="239" spans="1:25" s="18" customFormat="1" ht="31.5">
      <c r="A239" s="19" t="s">
        <v>92</v>
      </c>
      <c r="B239" s="91" t="s">
        <v>459</v>
      </c>
      <c r="C239" s="20" t="s">
        <v>444</v>
      </c>
      <c r="D239" s="626">
        <v>63.5</v>
      </c>
      <c r="E239" s="20" t="s">
        <v>63</v>
      </c>
      <c r="F239" s="20"/>
      <c r="G239" s="6">
        <v>7000</v>
      </c>
      <c r="H239" s="6">
        <v>7000</v>
      </c>
      <c r="I239" s="156"/>
      <c r="J239" s="6"/>
      <c r="K239" s="6"/>
      <c r="L239" s="556"/>
      <c r="M239" s="6">
        <v>7000</v>
      </c>
      <c r="N239" s="6">
        <v>7000</v>
      </c>
      <c r="O239" s="599"/>
      <c r="P239" s="6"/>
      <c r="Q239" s="6"/>
      <c r="R239" s="6"/>
      <c r="S239" s="6"/>
      <c r="T239" s="6"/>
      <c r="U239" s="1" t="s">
        <v>40</v>
      </c>
      <c r="V239" s="86"/>
      <c r="W239" s="20"/>
      <c r="X239" s="535" t="s">
        <v>894</v>
      </c>
      <c r="Y239" s="538" t="s">
        <v>607</v>
      </c>
    </row>
    <row r="240" spans="1:25" s="18" customFormat="1" ht="31.5">
      <c r="A240" s="19" t="s">
        <v>93</v>
      </c>
      <c r="B240" s="91" t="s">
        <v>460</v>
      </c>
      <c r="C240" s="20" t="s">
        <v>461</v>
      </c>
      <c r="D240" s="626">
        <v>45</v>
      </c>
      <c r="E240" s="20" t="s">
        <v>63</v>
      </c>
      <c r="F240" s="20"/>
      <c r="G240" s="6">
        <v>7700</v>
      </c>
      <c r="H240" s="6">
        <v>7700</v>
      </c>
      <c r="I240" s="156"/>
      <c r="J240" s="6"/>
      <c r="K240" s="6"/>
      <c r="L240" s="556"/>
      <c r="M240" s="6">
        <v>7700</v>
      </c>
      <c r="N240" s="6">
        <v>7700</v>
      </c>
      <c r="O240" s="599"/>
      <c r="P240" s="6"/>
      <c r="Q240" s="6"/>
      <c r="R240" s="6"/>
      <c r="S240" s="6"/>
      <c r="T240" s="6"/>
      <c r="U240" s="1" t="s">
        <v>40</v>
      </c>
      <c r="V240" s="86"/>
      <c r="W240" s="20"/>
      <c r="X240" s="535" t="s">
        <v>894</v>
      </c>
      <c r="Y240" s="538" t="s">
        <v>607</v>
      </c>
    </row>
    <row r="241" spans="1:28" s="18" customFormat="1" ht="31.5">
      <c r="A241" s="19" t="s">
        <v>94</v>
      </c>
      <c r="B241" s="91" t="s">
        <v>462</v>
      </c>
      <c r="C241" s="20" t="s">
        <v>445</v>
      </c>
      <c r="D241" s="626">
        <v>24</v>
      </c>
      <c r="E241" s="20" t="s">
        <v>63</v>
      </c>
      <c r="F241" s="20"/>
      <c r="G241" s="6">
        <v>3000</v>
      </c>
      <c r="H241" s="6">
        <v>3000</v>
      </c>
      <c r="I241" s="156"/>
      <c r="J241" s="6"/>
      <c r="K241" s="6"/>
      <c r="L241" s="556"/>
      <c r="M241" s="6">
        <v>3000</v>
      </c>
      <c r="N241" s="6">
        <v>3000</v>
      </c>
      <c r="O241" s="599"/>
      <c r="P241" s="6"/>
      <c r="Q241" s="6"/>
      <c r="R241" s="6"/>
      <c r="S241" s="6"/>
      <c r="T241" s="6"/>
      <c r="U241" s="1" t="s">
        <v>40</v>
      </c>
      <c r="V241" s="86"/>
      <c r="W241" s="20"/>
      <c r="X241" s="535" t="s">
        <v>894</v>
      </c>
      <c r="Y241" s="538" t="s">
        <v>607</v>
      </c>
    </row>
    <row r="242" spans="1:28" s="18" customFormat="1" ht="21" customHeight="1">
      <c r="A242" s="19" t="s">
        <v>95</v>
      </c>
      <c r="B242" s="665" t="s">
        <v>463</v>
      </c>
      <c r="C242" s="20" t="s">
        <v>464</v>
      </c>
      <c r="D242" s="626">
        <v>50</v>
      </c>
      <c r="E242" s="20" t="s">
        <v>63</v>
      </c>
      <c r="F242" s="20"/>
      <c r="G242" s="6">
        <v>1500</v>
      </c>
      <c r="H242" s="6">
        <v>1500</v>
      </c>
      <c r="I242" s="156"/>
      <c r="J242" s="6"/>
      <c r="K242" s="6"/>
      <c r="L242" s="556"/>
      <c r="M242" s="6">
        <v>1500</v>
      </c>
      <c r="N242" s="6">
        <v>1500</v>
      </c>
      <c r="O242" s="599"/>
      <c r="P242" s="6"/>
      <c r="Q242" s="6"/>
      <c r="R242" s="6"/>
      <c r="S242" s="6"/>
      <c r="T242" s="6"/>
      <c r="U242" s="1" t="s">
        <v>40</v>
      </c>
      <c r="V242" s="86"/>
      <c r="W242" s="20"/>
      <c r="X242" s="535" t="s">
        <v>894</v>
      </c>
      <c r="Y242" s="538" t="s">
        <v>607</v>
      </c>
    </row>
    <row r="243" spans="1:28" s="18" customFormat="1" ht="21" customHeight="1">
      <c r="A243" s="19" t="s">
        <v>96</v>
      </c>
      <c r="B243" s="91" t="s">
        <v>465</v>
      </c>
      <c r="C243" s="20" t="s">
        <v>449</v>
      </c>
      <c r="D243" s="626">
        <v>1</v>
      </c>
      <c r="E243" s="20" t="s">
        <v>63</v>
      </c>
      <c r="F243" s="20"/>
      <c r="G243" s="6">
        <v>1000</v>
      </c>
      <c r="H243" s="6">
        <v>1000</v>
      </c>
      <c r="I243" s="156"/>
      <c r="J243" s="6"/>
      <c r="K243" s="6"/>
      <c r="L243" s="556"/>
      <c r="M243" s="6">
        <v>1000</v>
      </c>
      <c r="N243" s="6">
        <v>1000</v>
      </c>
      <c r="O243" s="599"/>
      <c r="P243" s="6"/>
      <c r="Q243" s="6"/>
      <c r="R243" s="6"/>
      <c r="S243" s="6"/>
      <c r="T243" s="6"/>
      <c r="U243" s="1" t="s">
        <v>40</v>
      </c>
      <c r="V243" s="86"/>
      <c r="W243" s="20"/>
      <c r="X243" s="535" t="s">
        <v>894</v>
      </c>
      <c r="Y243" s="538" t="s">
        <v>613</v>
      </c>
    </row>
    <row r="244" spans="1:28" s="23" customFormat="1" ht="21" customHeight="1">
      <c r="A244" s="16" t="s">
        <v>356</v>
      </c>
      <c r="B244" s="90" t="s">
        <v>217</v>
      </c>
      <c r="C244" s="17"/>
      <c r="D244" s="625"/>
      <c r="E244" s="17"/>
      <c r="F244" s="17"/>
      <c r="G244" s="8">
        <f>SUBTOTAL(9,G245:G246)</f>
        <v>9886</v>
      </c>
      <c r="H244" s="8">
        <f t="shared" ref="H244" si="114">SUBTOTAL(9,H245:H246)</f>
        <v>9886</v>
      </c>
      <c r="I244" s="154"/>
      <c r="J244" s="8">
        <f t="shared" ref="J244" si="115">SUBTOTAL(9,J245:J246)</f>
        <v>0</v>
      </c>
      <c r="K244" s="8">
        <f t="shared" ref="K244" si="116">SUBTOTAL(9,K245:K246)</f>
        <v>0</v>
      </c>
      <c r="L244" s="740">
        <f t="shared" ref="L244" si="117">SUBTOTAL(9,L245:L246)</f>
        <v>0</v>
      </c>
      <c r="M244" s="8">
        <f t="shared" ref="M244" si="118">SUBTOTAL(9,M245:M246)</f>
        <v>0</v>
      </c>
      <c r="N244" s="8">
        <f t="shared" ref="N244" si="119">SUBTOTAL(9,N245:N246)</f>
        <v>0</v>
      </c>
      <c r="O244" s="601"/>
      <c r="P244" s="8">
        <f t="shared" ref="P244" si="120">SUBTOTAL(9,P245:P246)</f>
        <v>0</v>
      </c>
      <c r="Q244" s="8">
        <f t="shared" ref="Q244:T244" si="121">SUM(Q245:Q246)</f>
        <v>0</v>
      </c>
      <c r="R244" s="8">
        <f t="shared" si="121"/>
        <v>0</v>
      </c>
      <c r="S244" s="8">
        <f t="shared" si="121"/>
        <v>0</v>
      </c>
      <c r="T244" s="8">
        <f t="shared" si="121"/>
        <v>0</v>
      </c>
      <c r="U244" s="89"/>
      <c r="V244" s="89"/>
      <c r="W244" s="17"/>
      <c r="X244" s="535" t="s">
        <v>894</v>
      </c>
      <c r="Y244" s="538" t="s">
        <v>895</v>
      </c>
    </row>
    <row r="245" spans="1:28" s="18" customFormat="1" ht="31.5">
      <c r="A245" s="19" t="s">
        <v>18</v>
      </c>
      <c r="B245" s="91" t="s">
        <v>374</v>
      </c>
      <c r="C245" s="20" t="s">
        <v>370</v>
      </c>
      <c r="D245" s="626" t="s">
        <v>375</v>
      </c>
      <c r="E245" s="20" t="s">
        <v>280</v>
      </c>
      <c r="F245" s="20"/>
      <c r="G245" s="6">
        <v>4500</v>
      </c>
      <c r="H245" s="6">
        <v>4500</v>
      </c>
      <c r="I245" s="156"/>
      <c r="J245" s="6"/>
      <c r="K245" s="6"/>
      <c r="L245" s="556"/>
      <c r="M245" s="6"/>
      <c r="N245" s="6"/>
      <c r="O245" s="599"/>
      <c r="P245" s="6"/>
      <c r="Q245" s="6"/>
      <c r="R245" s="6"/>
      <c r="S245" s="6"/>
      <c r="T245" s="6"/>
      <c r="U245" s="1"/>
      <c r="V245" s="1" t="s">
        <v>40</v>
      </c>
      <c r="W245" s="20"/>
      <c r="X245" s="535" t="s">
        <v>894</v>
      </c>
      <c r="Y245" s="538" t="s">
        <v>607</v>
      </c>
    </row>
    <row r="246" spans="1:28" s="18" customFormat="1" ht="21" customHeight="1">
      <c r="A246" s="19" t="s">
        <v>19</v>
      </c>
      <c r="B246" s="91" t="s">
        <v>376</v>
      </c>
      <c r="C246" s="20" t="s">
        <v>371</v>
      </c>
      <c r="D246" s="626"/>
      <c r="E246" s="20" t="s">
        <v>280</v>
      </c>
      <c r="F246" s="20"/>
      <c r="G246" s="6">
        <v>5386</v>
      </c>
      <c r="H246" s="6">
        <v>5386</v>
      </c>
      <c r="I246" s="156"/>
      <c r="J246" s="6"/>
      <c r="K246" s="6"/>
      <c r="L246" s="556"/>
      <c r="M246" s="6"/>
      <c r="N246" s="6"/>
      <c r="O246" s="599"/>
      <c r="P246" s="6"/>
      <c r="Q246" s="6"/>
      <c r="R246" s="6"/>
      <c r="S246" s="6"/>
      <c r="T246" s="6"/>
      <c r="U246" s="1" t="s">
        <v>40</v>
      </c>
      <c r="V246" s="1"/>
      <c r="W246" s="20"/>
      <c r="X246" s="535" t="s">
        <v>894</v>
      </c>
      <c r="Y246" s="538" t="s">
        <v>605</v>
      </c>
    </row>
    <row r="247" spans="1:28" s="23" customFormat="1" ht="21" customHeight="1">
      <c r="A247" s="16" t="s">
        <v>369</v>
      </c>
      <c r="B247" s="90" t="s">
        <v>247</v>
      </c>
      <c r="C247" s="17"/>
      <c r="D247" s="625"/>
      <c r="E247" s="17"/>
      <c r="F247" s="17"/>
      <c r="G247" s="8">
        <f>SUBTOTAL(9,G248:G249)</f>
        <v>6000</v>
      </c>
      <c r="H247" s="8">
        <f t="shared" ref="H247:P247" si="122">SUBTOTAL(9,H248:H249)</f>
        <v>0</v>
      </c>
      <c r="I247" s="154"/>
      <c r="J247" s="8">
        <f t="shared" si="122"/>
        <v>0</v>
      </c>
      <c r="K247" s="8">
        <f t="shared" si="122"/>
        <v>0</v>
      </c>
      <c r="L247" s="740">
        <f t="shared" si="122"/>
        <v>0</v>
      </c>
      <c r="M247" s="8">
        <f t="shared" si="122"/>
        <v>6000</v>
      </c>
      <c r="N247" s="8">
        <f t="shared" si="122"/>
        <v>6000</v>
      </c>
      <c r="O247" s="601"/>
      <c r="P247" s="8">
        <f t="shared" si="122"/>
        <v>0</v>
      </c>
      <c r="Q247" s="8">
        <f t="shared" ref="Q247:T247" si="123">SUM(Q248:Q249)</f>
        <v>0</v>
      </c>
      <c r="R247" s="8">
        <f t="shared" si="123"/>
        <v>0</v>
      </c>
      <c r="S247" s="8">
        <f t="shared" si="123"/>
        <v>0</v>
      </c>
      <c r="T247" s="8">
        <f t="shared" si="123"/>
        <v>0</v>
      </c>
      <c r="U247" s="89"/>
      <c r="V247" s="89"/>
      <c r="W247" s="17"/>
      <c r="X247" s="535" t="s">
        <v>894</v>
      </c>
      <c r="Y247" s="538" t="s">
        <v>895</v>
      </c>
      <c r="AB247" s="533"/>
    </row>
    <row r="248" spans="1:28" s="18" customFormat="1" ht="31.5">
      <c r="A248" s="19" t="s">
        <v>18</v>
      </c>
      <c r="B248" s="91" t="s">
        <v>409</v>
      </c>
      <c r="C248" s="20" t="s">
        <v>410</v>
      </c>
      <c r="D248" s="626"/>
      <c r="E248" s="20"/>
      <c r="F248" s="20"/>
      <c r="G248" s="6">
        <v>3000</v>
      </c>
      <c r="H248" s="6"/>
      <c r="I248" s="156"/>
      <c r="J248" s="6"/>
      <c r="K248" s="6"/>
      <c r="L248" s="556"/>
      <c r="M248" s="6">
        <v>3000</v>
      </c>
      <c r="N248" s="6">
        <v>3000</v>
      </c>
      <c r="O248" s="599"/>
      <c r="P248" s="6"/>
      <c r="Q248" s="6"/>
      <c r="R248" s="6"/>
      <c r="S248" s="6"/>
      <c r="T248" s="6"/>
      <c r="U248" s="86" t="s">
        <v>40</v>
      </c>
      <c r="V248" s="86"/>
      <c r="W248" s="20"/>
      <c r="X248" s="535" t="s">
        <v>894</v>
      </c>
      <c r="Y248" s="538" t="s">
        <v>607</v>
      </c>
    </row>
    <row r="249" spans="1:28" s="18" customFormat="1" ht="21" customHeight="1">
      <c r="A249" s="19" t="s">
        <v>19</v>
      </c>
      <c r="B249" s="91" t="s">
        <v>411</v>
      </c>
      <c r="C249" s="20" t="s">
        <v>397</v>
      </c>
      <c r="D249" s="626"/>
      <c r="E249" s="20"/>
      <c r="F249" s="20"/>
      <c r="G249" s="6">
        <v>3000</v>
      </c>
      <c r="H249" s="6"/>
      <c r="I249" s="156"/>
      <c r="J249" s="6"/>
      <c r="K249" s="6"/>
      <c r="L249" s="556"/>
      <c r="M249" s="6">
        <v>3000</v>
      </c>
      <c r="N249" s="6">
        <v>3000</v>
      </c>
      <c r="O249" s="599"/>
      <c r="P249" s="6"/>
      <c r="Q249" s="6"/>
      <c r="R249" s="6"/>
      <c r="S249" s="6"/>
      <c r="T249" s="6"/>
      <c r="U249" s="86" t="s">
        <v>40</v>
      </c>
      <c r="V249" s="86"/>
      <c r="W249" s="20"/>
      <c r="X249" s="535" t="s">
        <v>894</v>
      </c>
      <c r="Y249" s="538" t="s">
        <v>613</v>
      </c>
    </row>
    <row r="250" spans="1:28" s="23" customFormat="1" ht="21" customHeight="1">
      <c r="A250" s="16" t="s">
        <v>267</v>
      </c>
      <c r="B250" s="90" t="s">
        <v>258</v>
      </c>
      <c r="C250" s="17"/>
      <c r="D250" s="625"/>
      <c r="E250" s="17"/>
      <c r="F250" s="17"/>
      <c r="G250" s="8">
        <f>SUBTOTAL(9,G251:G262)</f>
        <v>56898</v>
      </c>
      <c r="H250" s="8">
        <f t="shared" ref="H250:P250" si="124">SUBTOTAL(9,H251:H262)</f>
        <v>56898</v>
      </c>
      <c r="I250" s="154"/>
      <c r="J250" s="8">
        <f t="shared" si="124"/>
        <v>0</v>
      </c>
      <c r="K250" s="8">
        <f t="shared" si="124"/>
        <v>0</v>
      </c>
      <c r="L250" s="740">
        <f t="shared" si="124"/>
        <v>0</v>
      </c>
      <c r="M250" s="8">
        <f t="shared" si="124"/>
        <v>56898</v>
      </c>
      <c r="N250" s="8">
        <f t="shared" si="124"/>
        <v>56898</v>
      </c>
      <c r="O250" s="601"/>
      <c r="P250" s="8">
        <f t="shared" si="124"/>
        <v>0</v>
      </c>
      <c r="Q250" s="8">
        <f t="shared" ref="Q250:T250" si="125">SUM(Q251:Q262)</f>
        <v>0</v>
      </c>
      <c r="R250" s="8">
        <f t="shared" si="125"/>
        <v>0</v>
      </c>
      <c r="S250" s="8">
        <f t="shared" si="125"/>
        <v>0</v>
      </c>
      <c r="T250" s="8">
        <f t="shared" si="125"/>
        <v>0</v>
      </c>
      <c r="U250" s="89"/>
      <c r="V250" s="89"/>
      <c r="W250" s="17"/>
      <c r="X250" s="535" t="s">
        <v>894</v>
      </c>
      <c r="Y250" s="538" t="s">
        <v>895</v>
      </c>
    </row>
    <row r="251" spans="1:28" s="18" customFormat="1" ht="31.5">
      <c r="A251" s="19" t="s">
        <v>18</v>
      </c>
      <c r="B251" s="28" t="s">
        <v>278</v>
      </c>
      <c r="C251" s="29" t="s">
        <v>268</v>
      </c>
      <c r="D251" s="632" t="s">
        <v>279</v>
      </c>
      <c r="E251" s="20" t="s">
        <v>280</v>
      </c>
      <c r="F251" s="20"/>
      <c r="G251" s="6">
        <f t="shared" ref="G251:G262" si="126">H251+J251+K251</f>
        <v>2900</v>
      </c>
      <c r="H251" s="5">
        <v>2900</v>
      </c>
      <c r="I251" s="618"/>
      <c r="J251" s="6"/>
      <c r="K251" s="6"/>
      <c r="L251" s="556"/>
      <c r="M251" s="6">
        <f t="shared" ref="M251:M262" si="127">N251</f>
        <v>2900</v>
      </c>
      <c r="N251" s="5">
        <v>2900</v>
      </c>
      <c r="O251" s="608"/>
      <c r="P251" s="5"/>
      <c r="Q251" s="6"/>
      <c r="R251" s="6"/>
      <c r="S251" s="6"/>
      <c r="T251" s="6"/>
      <c r="U251" s="1" t="s">
        <v>40</v>
      </c>
      <c r="V251" s="86"/>
      <c r="W251" s="20"/>
      <c r="X251" s="535" t="s">
        <v>894</v>
      </c>
      <c r="Y251" s="538" t="s">
        <v>605</v>
      </c>
    </row>
    <row r="252" spans="1:28" s="18" customFormat="1" ht="15.75">
      <c r="A252" s="19" t="s">
        <v>19</v>
      </c>
      <c r="B252" s="28" t="s">
        <v>281</v>
      </c>
      <c r="C252" s="29" t="s">
        <v>266</v>
      </c>
      <c r="D252" s="632" t="s">
        <v>282</v>
      </c>
      <c r="E252" s="20" t="s">
        <v>280</v>
      </c>
      <c r="F252" s="20"/>
      <c r="G252" s="6">
        <f t="shared" si="126"/>
        <v>3500</v>
      </c>
      <c r="H252" s="5">
        <v>3500</v>
      </c>
      <c r="I252" s="618"/>
      <c r="J252" s="6"/>
      <c r="K252" s="6"/>
      <c r="L252" s="556"/>
      <c r="M252" s="6">
        <f t="shared" si="127"/>
        <v>3500</v>
      </c>
      <c r="N252" s="5">
        <v>3500</v>
      </c>
      <c r="O252" s="608"/>
      <c r="P252" s="5"/>
      <c r="Q252" s="6"/>
      <c r="R252" s="6"/>
      <c r="S252" s="6"/>
      <c r="T252" s="6"/>
      <c r="U252" s="1" t="s">
        <v>40</v>
      </c>
      <c r="V252" s="86"/>
      <c r="W252" s="20"/>
      <c r="X252" s="535" t="s">
        <v>894</v>
      </c>
      <c r="Y252" s="538" t="s">
        <v>605</v>
      </c>
    </row>
    <row r="253" spans="1:28" s="18" customFormat="1" ht="21" customHeight="1">
      <c r="A253" s="19" t="s">
        <v>60</v>
      </c>
      <c r="B253" s="28" t="s">
        <v>283</v>
      </c>
      <c r="C253" s="29" t="s">
        <v>266</v>
      </c>
      <c r="D253" s="632" t="s">
        <v>284</v>
      </c>
      <c r="E253" s="20" t="s">
        <v>280</v>
      </c>
      <c r="F253" s="20"/>
      <c r="G253" s="6">
        <f t="shared" si="126"/>
        <v>5738</v>
      </c>
      <c r="H253" s="5">
        <v>5738</v>
      </c>
      <c r="I253" s="618"/>
      <c r="J253" s="6"/>
      <c r="K253" s="6"/>
      <c r="L253" s="556"/>
      <c r="M253" s="6">
        <f t="shared" si="127"/>
        <v>5738</v>
      </c>
      <c r="N253" s="5">
        <v>5738</v>
      </c>
      <c r="O253" s="608"/>
      <c r="P253" s="5"/>
      <c r="Q253" s="6"/>
      <c r="R253" s="6"/>
      <c r="S253" s="6"/>
      <c r="T253" s="6"/>
      <c r="U253" s="1" t="s">
        <v>40</v>
      </c>
      <c r="V253" s="86"/>
      <c r="W253" s="20"/>
      <c r="X253" s="535" t="s">
        <v>894</v>
      </c>
      <c r="Y253" s="538" t="s">
        <v>607</v>
      </c>
    </row>
    <row r="254" spans="1:28" s="18" customFormat="1" ht="21" customHeight="1">
      <c r="A254" s="19" t="s">
        <v>61</v>
      </c>
      <c r="B254" s="28" t="s">
        <v>285</v>
      </c>
      <c r="C254" s="29" t="s">
        <v>269</v>
      </c>
      <c r="D254" s="632" t="s">
        <v>286</v>
      </c>
      <c r="E254" s="20" t="s">
        <v>280</v>
      </c>
      <c r="F254" s="20"/>
      <c r="G254" s="6">
        <f t="shared" si="126"/>
        <v>3400</v>
      </c>
      <c r="H254" s="5">
        <v>3400</v>
      </c>
      <c r="I254" s="618"/>
      <c r="J254" s="6"/>
      <c r="K254" s="6"/>
      <c r="L254" s="556"/>
      <c r="M254" s="6">
        <f t="shared" si="127"/>
        <v>3400</v>
      </c>
      <c r="N254" s="5">
        <v>3400</v>
      </c>
      <c r="O254" s="608"/>
      <c r="P254" s="5"/>
      <c r="Q254" s="6"/>
      <c r="R254" s="6"/>
      <c r="S254" s="6"/>
      <c r="T254" s="6"/>
      <c r="U254" s="1" t="s">
        <v>40</v>
      </c>
      <c r="V254" s="86"/>
      <c r="W254" s="20"/>
      <c r="X254" s="535" t="s">
        <v>894</v>
      </c>
      <c r="Y254" s="538" t="s">
        <v>607</v>
      </c>
    </row>
    <row r="255" spans="1:28" s="18" customFormat="1" ht="31.5">
      <c r="A255" s="19" t="s">
        <v>64</v>
      </c>
      <c r="B255" s="28" t="s">
        <v>287</v>
      </c>
      <c r="C255" s="29" t="s">
        <v>269</v>
      </c>
      <c r="D255" s="632" t="s">
        <v>288</v>
      </c>
      <c r="E255" s="20" t="s">
        <v>280</v>
      </c>
      <c r="F255" s="20"/>
      <c r="G255" s="6">
        <f t="shared" si="126"/>
        <v>5300</v>
      </c>
      <c r="H255" s="5">
        <v>5300</v>
      </c>
      <c r="I255" s="618"/>
      <c r="J255" s="6"/>
      <c r="K255" s="6"/>
      <c r="L255" s="556"/>
      <c r="M255" s="6">
        <f t="shared" si="127"/>
        <v>5300</v>
      </c>
      <c r="N255" s="5">
        <v>5300</v>
      </c>
      <c r="O255" s="608"/>
      <c r="P255" s="5"/>
      <c r="Q255" s="6"/>
      <c r="R255" s="6"/>
      <c r="S255" s="6"/>
      <c r="T255" s="6"/>
      <c r="U255" s="1" t="s">
        <v>40</v>
      </c>
      <c r="V255" s="86"/>
      <c r="W255" s="20"/>
      <c r="X255" s="535" t="s">
        <v>894</v>
      </c>
      <c r="Y255" s="538" t="s">
        <v>607</v>
      </c>
    </row>
    <row r="256" spans="1:28" s="18" customFormat="1" ht="21" customHeight="1">
      <c r="A256" s="19" t="s">
        <v>88</v>
      </c>
      <c r="B256" s="28" t="s">
        <v>289</v>
      </c>
      <c r="C256" s="29" t="s">
        <v>290</v>
      </c>
      <c r="D256" s="632" t="s">
        <v>286</v>
      </c>
      <c r="E256" s="20" t="s">
        <v>280</v>
      </c>
      <c r="F256" s="20"/>
      <c r="G256" s="6">
        <f t="shared" si="126"/>
        <v>4200</v>
      </c>
      <c r="H256" s="5">
        <v>4200</v>
      </c>
      <c r="I256" s="618"/>
      <c r="J256" s="6"/>
      <c r="K256" s="6"/>
      <c r="L256" s="556"/>
      <c r="M256" s="6">
        <f t="shared" si="127"/>
        <v>4200</v>
      </c>
      <c r="N256" s="5">
        <v>4200</v>
      </c>
      <c r="O256" s="608"/>
      <c r="P256" s="5"/>
      <c r="Q256" s="6"/>
      <c r="R256" s="6"/>
      <c r="S256" s="6"/>
      <c r="T256" s="6"/>
      <c r="U256" s="1" t="s">
        <v>40</v>
      </c>
      <c r="V256" s="86"/>
      <c r="W256" s="20"/>
      <c r="X256" s="535" t="s">
        <v>894</v>
      </c>
      <c r="Y256" s="538" t="s">
        <v>607</v>
      </c>
    </row>
    <row r="257" spans="1:29" s="18" customFormat="1" ht="33" customHeight="1">
      <c r="A257" s="19" t="s">
        <v>89</v>
      </c>
      <c r="B257" s="28" t="s">
        <v>291</v>
      </c>
      <c r="C257" s="29" t="s">
        <v>274</v>
      </c>
      <c r="D257" s="633" t="s">
        <v>288</v>
      </c>
      <c r="E257" s="20" t="s">
        <v>280</v>
      </c>
      <c r="F257" s="20"/>
      <c r="G257" s="6">
        <f t="shared" si="126"/>
        <v>5300</v>
      </c>
      <c r="H257" s="5">
        <v>5300</v>
      </c>
      <c r="I257" s="618"/>
      <c r="J257" s="6"/>
      <c r="K257" s="6"/>
      <c r="L257" s="556"/>
      <c r="M257" s="6">
        <f t="shared" si="127"/>
        <v>5300</v>
      </c>
      <c r="N257" s="5">
        <v>5300</v>
      </c>
      <c r="O257" s="608"/>
      <c r="P257" s="5"/>
      <c r="Q257" s="6"/>
      <c r="R257" s="6"/>
      <c r="S257" s="6"/>
      <c r="T257" s="6"/>
      <c r="U257" s="1" t="s">
        <v>40</v>
      </c>
      <c r="V257" s="86"/>
      <c r="W257" s="20"/>
      <c r="X257" s="535" t="s">
        <v>894</v>
      </c>
      <c r="Y257" s="538" t="s">
        <v>607</v>
      </c>
    </row>
    <row r="258" spans="1:29" s="18" customFormat="1" ht="33" customHeight="1">
      <c r="A258" s="19" t="s">
        <v>90</v>
      </c>
      <c r="B258" s="28" t="s">
        <v>292</v>
      </c>
      <c r="C258" s="29" t="s">
        <v>293</v>
      </c>
      <c r="D258" s="633" t="s">
        <v>294</v>
      </c>
      <c r="E258" s="20" t="s">
        <v>280</v>
      </c>
      <c r="F258" s="20"/>
      <c r="G258" s="6">
        <f t="shared" si="126"/>
        <v>1600</v>
      </c>
      <c r="H258" s="5">
        <v>1600</v>
      </c>
      <c r="I258" s="618"/>
      <c r="J258" s="6"/>
      <c r="K258" s="6"/>
      <c r="L258" s="556"/>
      <c r="M258" s="6">
        <f t="shared" si="127"/>
        <v>1600</v>
      </c>
      <c r="N258" s="5">
        <v>1600</v>
      </c>
      <c r="O258" s="608"/>
      <c r="P258" s="5"/>
      <c r="Q258" s="6"/>
      <c r="R258" s="6"/>
      <c r="S258" s="6"/>
      <c r="T258" s="6"/>
      <c r="U258" s="1" t="s">
        <v>40</v>
      </c>
      <c r="V258" s="86"/>
      <c r="W258" s="20"/>
      <c r="X258" s="535" t="s">
        <v>894</v>
      </c>
      <c r="Y258" s="538" t="s">
        <v>605</v>
      </c>
    </row>
    <row r="259" spans="1:29" s="18" customFormat="1" ht="47.25">
      <c r="A259" s="19" t="s">
        <v>91</v>
      </c>
      <c r="B259" s="28" t="s">
        <v>295</v>
      </c>
      <c r="C259" s="29" t="s">
        <v>276</v>
      </c>
      <c r="D259" s="633" t="s">
        <v>296</v>
      </c>
      <c r="E259" s="20" t="s">
        <v>280</v>
      </c>
      <c r="F259" s="20"/>
      <c r="G259" s="6">
        <f t="shared" si="126"/>
        <v>2400</v>
      </c>
      <c r="H259" s="5">
        <v>2400</v>
      </c>
      <c r="I259" s="618"/>
      <c r="J259" s="6"/>
      <c r="K259" s="6"/>
      <c r="L259" s="556"/>
      <c r="M259" s="6">
        <f t="shared" si="127"/>
        <v>2400</v>
      </c>
      <c r="N259" s="5">
        <v>2400</v>
      </c>
      <c r="O259" s="608"/>
      <c r="P259" s="5"/>
      <c r="Q259" s="6"/>
      <c r="R259" s="6"/>
      <c r="S259" s="6"/>
      <c r="T259" s="6"/>
      <c r="U259" s="1" t="s">
        <v>40</v>
      </c>
      <c r="V259" s="86"/>
      <c r="W259" s="20"/>
      <c r="X259" s="535" t="s">
        <v>894</v>
      </c>
      <c r="Y259" s="538" t="s">
        <v>605</v>
      </c>
    </row>
    <row r="260" spans="1:29" s="18" customFormat="1" ht="31.5">
      <c r="A260" s="19" t="s">
        <v>92</v>
      </c>
      <c r="B260" s="28" t="s">
        <v>297</v>
      </c>
      <c r="C260" s="29" t="s">
        <v>298</v>
      </c>
      <c r="D260" s="633" t="s">
        <v>299</v>
      </c>
      <c r="E260" s="20" t="s">
        <v>280</v>
      </c>
      <c r="F260" s="20"/>
      <c r="G260" s="6">
        <f t="shared" si="126"/>
        <v>700</v>
      </c>
      <c r="H260" s="5">
        <v>700</v>
      </c>
      <c r="I260" s="618"/>
      <c r="J260" s="6"/>
      <c r="K260" s="6"/>
      <c r="L260" s="556"/>
      <c r="M260" s="6">
        <f t="shared" si="127"/>
        <v>700</v>
      </c>
      <c r="N260" s="5">
        <v>700</v>
      </c>
      <c r="O260" s="608"/>
      <c r="P260" s="5"/>
      <c r="Q260" s="6"/>
      <c r="R260" s="6"/>
      <c r="S260" s="6"/>
      <c r="T260" s="6"/>
      <c r="U260" s="1" t="s">
        <v>40</v>
      </c>
      <c r="V260" s="86"/>
      <c r="W260" s="20"/>
      <c r="X260" s="535" t="s">
        <v>894</v>
      </c>
      <c r="Y260" s="538" t="s">
        <v>605</v>
      </c>
    </row>
    <row r="261" spans="1:29" s="18" customFormat="1" ht="21" customHeight="1">
      <c r="A261" s="19" t="s">
        <v>93</v>
      </c>
      <c r="B261" s="100" t="s">
        <v>300</v>
      </c>
      <c r="C261" s="29" t="s">
        <v>301</v>
      </c>
      <c r="D261" s="633" t="s">
        <v>237</v>
      </c>
      <c r="E261" s="20" t="s">
        <v>280</v>
      </c>
      <c r="F261" s="20"/>
      <c r="G261" s="6">
        <f t="shared" si="126"/>
        <v>1000</v>
      </c>
      <c r="H261" s="5">
        <v>1000</v>
      </c>
      <c r="I261" s="618"/>
      <c r="J261" s="6"/>
      <c r="K261" s="6"/>
      <c r="L261" s="556"/>
      <c r="M261" s="6">
        <f t="shared" si="127"/>
        <v>1000</v>
      </c>
      <c r="N261" s="5">
        <v>1000</v>
      </c>
      <c r="O261" s="608"/>
      <c r="P261" s="5"/>
      <c r="Q261" s="6"/>
      <c r="R261" s="6"/>
      <c r="S261" s="6"/>
      <c r="T261" s="6"/>
      <c r="U261" s="1" t="s">
        <v>40</v>
      </c>
      <c r="V261" s="86"/>
      <c r="W261" s="20"/>
      <c r="X261" s="535" t="s">
        <v>894</v>
      </c>
      <c r="Y261" s="538" t="s">
        <v>607</v>
      </c>
    </row>
    <row r="262" spans="1:29" s="18" customFormat="1" ht="31.5">
      <c r="A262" s="19" t="s">
        <v>94</v>
      </c>
      <c r="B262" s="101" t="s">
        <v>302</v>
      </c>
      <c r="C262" s="29" t="s">
        <v>269</v>
      </c>
      <c r="D262" s="633" t="s">
        <v>303</v>
      </c>
      <c r="E262" s="20" t="s">
        <v>280</v>
      </c>
      <c r="F262" s="20"/>
      <c r="G262" s="6">
        <f t="shared" si="126"/>
        <v>20860</v>
      </c>
      <c r="H262" s="5">
        <v>20860</v>
      </c>
      <c r="I262" s="618"/>
      <c r="J262" s="6"/>
      <c r="K262" s="6"/>
      <c r="L262" s="556"/>
      <c r="M262" s="6">
        <f t="shared" si="127"/>
        <v>20860</v>
      </c>
      <c r="N262" s="5">
        <v>20860</v>
      </c>
      <c r="O262" s="608"/>
      <c r="P262" s="5"/>
      <c r="Q262" s="6"/>
      <c r="R262" s="6"/>
      <c r="S262" s="6"/>
      <c r="T262" s="6"/>
      <c r="U262" s="1" t="s">
        <v>40</v>
      </c>
      <c r="V262" s="86"/>
      <c r="W262" s="20"/>
      <c r="X262" s="535" t="s">
        <v>894</v>
      </c>
      <c r="Y262" s="538" t="s">
        <v>605</v>
      </c>
    </row>
    <row r="263" spans="1:29" s="18" customFormat="1" ht="21" customHeight="1">
      <c r="A263" s="16" t="s">
        <v>47</v>
      </c>
      <c r="B263" s="90" t="s">
        <v>48</v>
      </c>
      <c r="C263" s="17"/>
      <c r="D263" s="625"/>
      <c r="E263" s="17"/>
      <c r="F263" s="17"/>
      <c r="G263" s="8">
        <f>+G264+G266</f>
        <v>14286</v>
      </c>
      <c r="H263" s="8">
        <f t="shared" ref="H263:T263" si="128">+H264+H266</f>
        <v>14286</v>
      </c>
      <c r="I263" s="154"/>
      <c r="J263" s="8">
        <f t="shared" si="128"/>
        <v>0</v>
      </c>
      <c r="K263" s="8">
        <f t="shared" si="128"/>
        <v>0</v>
      </c>
      <c r="L263" s="740">
        <f t="shared" si="128"/>
        <v>0</v>
      </c>
      <c r="M263" s="8">
        <f t="shared" si="128"/>
        <v>14286</v>
      </c>
      <c r="N263" s="8">
        <f t="shared" si="128"/>
        <v>14286</v>
      </c>
      <c r="O263" s="601"/>
      <c r="P263" s="8">
        <f t="shared" ref="P263" si="129">+P264+P266</f>
        <v>0</v>
      </c>
      <c r="Q263" s="8">
        <f t="shared" si="128"/>
        <v>0</v>
      </c>
      <c r="R263" s="8">
        <f t="shared" si="128"/>
        <v>0</v>
      </c>
      <c r="S263" s="8">
        <f t="shared" si="128"/>
        <v>0</v>
      </c>
      <c r="T263" s="8">
        <f t="shared" si="128"/>
        <v>0</v>
      </c>
      <c r="U263" s="89"/>
      <c r="V263" s="89"/>
      <c r="W263" s="17"/>
      <c r="X263" s="535" t="s">
        <v>894</v>
      </c>
      <c r="Y263" s="538" t="s">
        <v>895</v>
      </c>
    </row>
    <row r="264" spans="1:29" s="18" customFormat="1" ht="21" customHeight="1">
      <c r="A264" s="16" t="s">
        <v>249</v>
      </c>
      <c r="B264" s="45" t="s">
        <v>248</v>
      </c>
      <c r="C264" s="17"/>
      <c r="D264" s="625"/>
      <c r="E264" s="17"/>
      <c r="F264" s="17"/>
      <c r="G264" s="8">
        <f>+G265</f>
        <v>0</v>
      </c>
      <c r="H264" s="8">
        <f t="shared" ref="H264:T264" si="130">+H265</f>
        <v>0</v>
      </c>
      <c r="I264" s="154"/>
      <c r="J264" s="8">
        <f t="shared" si="130"/>
        <v>0</v>
      </c>
      <c r="K264" s="8">
        <f t="shared" si="130"/>
        <v>0</v>
      </c>
      <c r="L264" s="740">
        <f t="shared" si="130"/>
        <v>0</v>
      </c>
      <c r="M264" s="8">
        <f t="shared" si="130"/>
        <v>0</v>
      </c>
      <c r="N264" s="8">
        <f t="shared" si="130"/>
        <v>0</v>
      </c>
      <c r="O264" s="601"/>
      <c r="P264" s="8">
        <f t="shared" si="130"/>
        <v>0</v>
      </c>
      <c r="Q264" s="8">
        <f t="shared" si="130"/>
        <v>0</v>
      </c>
      <c r="R264" s="8">
        <f t="shared" si="130"/>
        <v>0</v>
      </c>
      <c r="S264" s="8">
        <f t="shared" si="130"/>
        <v>0</v>
      </c>
      <c r="T264" s="8">
        <f t="shared" si="130"/>
        <v>0</v>
      </c>
      <c r="U264" s="89"/>
      <c r="V264" s="89"/>
      <c r="W264" s="17"/>
      <c r="X264" s="535" t="s">
        <v>894</v>
      </c>
      <c r="Y264" s="538" t="s">
        <v>895</v>
      </c>
    </row>
    <row r="265" spans="1:29" s="18" customFormat="1" ht="39" customHeight="1">
      <c r="A265" s="16"/>
      <c r="B265" s="42" t="s">
        <v>388</v>
      </c>
      <c r="C265" s="17"/>
      <c r="D265" s="625"/>
      <c r="E265" s="17"/>
      <c r="F265" s="17"/>
      <c r="G265" s="8"/>
      <c r="H265" s="8"/>
      <c r="I265" s="154"/>
      <c r="J265" s="8"/>
      <c r="K265" s="8"/>
      <c r="L265" s="740"/>
      <c r="M265" s="8"/>
      <c r="N265" s="8"/>
      <c r="O265" s="601"/>
      <c r="P265" s="8"/>
      <c r="Q265" s="8"/>
      <c r="R265" s="8"/>
      <c r="S265" s="8"/>
      <c r="T265" s="8"/>
      <c r="U265" s="89"/>
      <c r="V265" s="89"/>
      <c r="W265" s="17"/>
      <c r="X265" s="535" t="s">
        <v>894</v>
      </c>
      <c r="Y265" s="538" t="s">
        <v>895</v>
      </c>
    </row>
    <row r="266" spans="1:29" s="18" customFormat="1" ht="21" customHeight="1">
      <c r="A266" s="16" t="s">
        <v>249</v>
      </c>
      <c r="B266" s="43" t="s">
        <v>257</v>
      </c>
      <c r="C266" s="17"/>
      <c r="D266" s="625"/>
      <c r="E266" s="17"/>
      <c r="F266" s="17"/>
      <c r="G266" s="8">
        <f>+G267+G268+G270+G272+G273+G274+G276+G277</f>
        <v>14286</v>
      </c>
      <c r="H266" s="8">
        <f>+H267+H268+H270+H272+H273+H274+H276+H277</f>
        <v>14286</v>
      </c>
      <c r="I266" s="154"/>
      <c r="J266" s="8">
        <f>+J267+J268+J270+J272+J273+J274+J276+J277</f>
        <v>0</v>
      </c>
      <c r="K266" s="8">
        <f>+K267+K268+K270+K272+K273+K274+K276+K277</f>
        <v>0</v>
      </c>
      <c r="L266" s="740">
        <f>+L267+L268+L270+L272+L273+L274+L276+L277</f>
        <v>0</v>
      </c>
      <c r="M266" s="8">
        <f>+M267+M268+M270+M272+M273+M274+M276+M277</f>
        <v>14286</v>
      </c>
      <c r="N266" s="8">
        <f>+N267+N268+N270+N272+N273+N274+N276+N277</f>
        <v>14286</v>
      </c>
      <c r="O266" s="601"/>
      <c r="P266" s="8">
        <f>+P267+P268+P270+P272+P273+P274+P276+P277</f>
        <v>0</v>
      </c>
      <c r="Q266" s="8">
        <f>+Q267+Q268+Q270+Q272+Q273+Q274+Q276+Q277</f>
        <v>0</v>
      </c>
      <c r="R266" s="8">
        <f>+R267+R268+R270+R272+R273+R274+R276+R277</f>
        <v>0</v>
      </c>
      <c r="S266" s="8">
        <f>+S267+S268+S270+S272+S273+S274+S276+S277</f>
        <v>0</v>
      </c>
      <c r="T266" s="8">
        <f>+T267+T268+T270+T272+T273+T274+T276+T277</f>
        <v>0</v>
      </c>
      <c r="U266" s="89"/>
      <c r="V266" s="89"/>
      <c r="W266" s="17"/>
      <c r="X266" s="535" t="s">
        <v>894</v>
      </c>
      <c r="Y266" s="538" t="s">
        <v>895</v>
      </c>
    </row>
    <row r="267" spans="1:29" s="23" customFormat="1" ht="21" customHeight="1">
      <c r="A267" s="16" t="s">
        <v>101</v>
      </c>
      <c r="B267" s="90" t="s">
        <v>38</v>
      </c>
      <c r="C267" s="17"/>
      <c r="D267" s="625"/>
      <c r="E267" s="17"/>
      <c r="F267" s="17"/>
      <c r="G267" s="8"/>
      <c r="H267" s="8"/>
      <c r="I267" s="154"/>
      <c r="J267" s="8"/>
      <c r="K267" s="8"/>
      <c r="L267" s="740"/>
      <c r="M267" s="8"/>
      <c r="N267" s="8"/>
      <c r="O267" s="601"/>
      <c r="P267" s="8"/>
      <c r="Q267" s="8"/>
      <c r="R267" s="8"/>
      <c r="S267" s="8"/>
      <c r="T267" s="8"/>
      <c r="U267" s="89"/>
      <c r="V267" s="89"/>
      <c r="W267" s="17"/>
      <c r="X267" s="535" t="s">
        <v>894</v>
      </c>
      <c r="Y267" s="538" t="s">
        <v>895</v>
      </c>
    </row>
    <row r="268" spans="1:29" s="23" customFormat="1" ht="21" customHeight="1">
      <c r="A268" s="16" t="s">
        <v>102</v>
      </c>
      <c r="B268" s="90" t="s">
        <v>68</v>
      </c>
      <c r="C268" s="17"/>
      <c r="D268" s="625"/>
      <c r="E268" s="17"/>
      <c r="F268" s="17"/>
      <c r="G268" s="8">
        <f>SUBTOTAL(9,G269)</f>
        <v>2163</v>
      </c>
      <c r="H268" s="8">
        <f t="shared" ref="H268:P268" si="131">SUBTOTAL(9,H269)</f>
        <v>2163</v>
      </c>
      <c r="I268" s="154"/>
      <c r="J268" s="8">
        <f t="shared" si="131"/>
        <v>0</v>
      </c>
      <c r="K268" s="8">
        <f t="shared" si="131"/>
        <v>0</v>
      </c>
      <c r="L268" s="740">
        <f t="shared" si="131"/>
        <v>0</v>
      </c>
      <c r="M268" s="8">
        <f t="shared" si="131"/>
        <v>2163</v>
      </c>
      <c r="N268" s="8">
        <f t="shared" si="131"/>
        <v>2163</v>
      </c>
      <c r="O268" s="601"/>
      <c r="P268" s="8">
        <f t="shared" si="131"/>
        <v>0</v>
      </c>
      <c r="Q268" s="8">
        <f t="shared" ref="Q268:T268" si="132">SUM(Q269)</f>
        <v>0</v>
      </c>
      <c r="R268" s="8">
        <f t="shared" si="132"/>
        <v>0</v>
      </c>
      <c r="S268" s="8">
        <f t="shared" si="132"/>
        <v>0</v>
      </c>
      <c r="T268" s="8">
        <f t="shared" si="132"/>
        <v>0</v>
      </c>
      <c r="U268" s="89"/>
      <c r="V268" s="89"/>
      <c r="W268" s="17"/>
      <c r="X268" s="535" t="s">
        <v>894</v>
      </c>
      <c r="Y268" s="538" t="s">
        <v>895</v>
      </c>
    </row>
    <row r="269" spans="1:29" s="18" customFormat="1" ht="21" customHeight="1">
      <c r="A269" s="19" t="s">
        <v>18</v>
      </c>
      <c r="B269" s="30" t="s">
        <v>144</v>
      </c>
      <c r="C269" s="27" t="s">
        <v>79</v>
      </c>
      <c r="D269" s="626"/>
      <c r="E269" s="32" t="s">
        <v>71</v>
      </c>
      <c r="F269" s="20"/>
      <c r="G269" s="14">
        <v>2163</v>
      </c>
      <c r="H269" s="14">
        <v>2163</v>
      </c>
      <c r="I269" s="616"/>
      <c r="J269" s="6"/>
      <c r="K269" s="6"/>
      <c r="L269" s="556"/>
      <c r="M269" s="14">
        <v>2163</v>
      </c>
      <c r="N269" s="14">
        <v>2163</v>
      </c>
      <c r="O269" s="606"/>
      <c r="P269" s="14"/>
      <c r="Q269" s="6"/>
      <c r="R269" s="6"/>
      <c r="S269" s="6"/>
      <c r="T269" s="6"/>
      <c r="U269" s="1" t="s">
        <v>40</v>
      </c>
      <c r="V269" s="86"/>
      <c r="W269" s="20"/>
      <c r="X269" s="535" t="s">
        <v>894</v>
      </c>
      <c r="Y269" s="538" t="s">
        <v>609</v>
      </c>
    </row>
    <row r="270" spans="1:29" s="23" customFormat="1" ht="21" customHeight="1">
      <c r="A270" s="16" t="s">
        <v>103</v>
      </c>
      <c r="B270" s="90" t="s">
        <v>77</v>
      </c>
      <c r="C270" s="17"/>
      <c r="D270" s="625"/>
      <c r="E270" s="17"/>
      <c r="F270" s="17"/>
      <c r="G270" s="8">
        <f>SUBTOTAL(9,G271)</f>
        <v>1279</v>
      </c>
      <c r="H270" s="8">
        <f t="shared" ref="H270" si="133">SUBTOTAL(9,H271)</f>
        <v>1279</v>
      </c>
      <c r="I270" s="154"/>
      <c r="J270" s="8">
        <f t="shared" ref="J270" si="134">SUBTOTAL(9,J271)</f>
        <v>0</v>
      </c>
      <c r="K270" s="8">
        <f t="shared" ref="K270" si="135">SUBTOTAL(9,K271)</f>
        <v>0</v>
      </c>
      <c r="L270" s="740">
        <f t="shared" ref="L270" si="136">SUBTOTAL(9,L271)</f>
        <v>0</v>
      </c>
      <c r="M270" s="8">
        <f t="shared" ref="M270" si="137">SUBTOTAL(9,M271)</f>
        <v>1279</v>
      </c>
      <c r="N270" s="8">
        <f t="shared" ref="N270" si="138">SUBTOTAL(9,N271)</f>
        <v>1279</v>
      </c>
      <c r="O270" s="601"/>
      <c r="P270" s="8">
        <f t="shared" ref="P270" si="139">SUBTOTAL(9,P271)</f>
        <v>0</v>
      </c>
      <c r="Q270" s="8">
        <f t="shared" ref="Q270" si="140">SUM(Q271)</f>
        <v>0</v>
      </c>
      <c r="R270" s="8">
        <f t="shared" ref="R270" si="141">SUM(R271)</f>
        <v>0</v>
      </c>
      <c r="S270" s="8">
        <f t="shared" ref="S270" si="142">SUM(S271)</f>
        <v>0</v>
      </c>
      <c r="T270" s="8">
        <f t="shared" ref="T270" si="143">SUM(T271)</f>
        <v>0</v>
      </c>
      <c r="U270" s="89"/>
      <c r="V270" s="89"/>
      <c r="W270" s="17"/>
      <c r="X270" s="535" t="s">
        <v>894</v>
      </c>
      <c r="Y270" s="538" t="s">
        <v>895</v>
      </c>
      <c r="AC270" s="533"/>
    </row>
    <row r="271" spans="1:29" s="18" customFormat="1" ht="21" customHeight="1">
      <c r="A271" s="19" t="s">
        <v>18</v>
      </c>
      <c r="B271" s="91" t="s">
        <v>197</v>
      </c>
      <c r="C271" s="20" t="s">
        <v>156</v>
      </c>
      <c r="D271" s="630"/>
      <c r="E271" s="20" t="s">
        <v>173</v>
      </c>
      <c r="F271" s="20"/>
      <c r="G271" s="6">
        <f>SUM(H271:K271)</f>
        <v>1279</v>
      </c>
      <c r="H271" s="6">
        <v>1279</v>
      </c>
      <c r="I271" s="156"/>
      <c r="J271" s="6"/>
      <c r="K271" s="6"/>
      <c r="L271" s="556"/>
      <c r="M271" s="6">
        <f>N271</f>
        <v>1279</v>
      </c>
      <c r="N271" s="6">
        <v>1279</v>
      </c>
      <c r="O271" s="599"/>
      <c r="P271" s="6"/>
      <c r="Q271" s="9">
        <v>0</v>
      </c>
      <c r="R271" s="9">
        <v>0</v>
      </c>
      <c r="S271" s="9">
        <v>0</v>
      </c>
      <c r="T271" s="9">
        <v>0</v>
      </c>
      <c r="U271" s="1" t="s">
        <v>40</v>
      </c>
      <c r="V271" s="86"/>
      <c r="W271" s="20"/>
      <c r="X271" s="535" t="s">
        <v>894</v>
      </c>
      <c r="Y271" s="538" t="s">
        <v>609</v>
      </c>
    </row>
    <row r="272" spans="1:29" s="23" customFormat="1" ht="21" customHeight="1">
      <c r="A272" s="16" t="s">
        <v>162</v>
      </c>
      <c r="B272" s="90" t="s">
        <v>152</v>
      </c>
      <c r="C272" s="17"/>
      <c r="D272" s="625"/>
      <c r="E272" s="17"/>
      <c r="F272" s="17"/>
      <c r="G272" s="8"/>
      <c r="H272" s="8"/>
      <c r="I272" s="154"/>
      <c r="J272" s="8"/>
      <c r="K272" s="8"/>
      <c r="L272" s="740"/>
      <c r="M272" s="8"/>
      <c r="N272" s="8"/>
      <c r="O272" s="601"/>
      <c r="P272" s="8"/>
      <c r="Q272" s="8"/>
      <c r="R272" s="8"/>
      <c r="S272" s="8"/>
      <c r="T272" s="8"/>
      <c r="U272" s="89"/>
      <c r="V272" s="89"/>
      <c r="W272" s="17"/>
      <c r="X272" s="535" t="s">
        <v>894</v>
      </c>
      <c r="Y272" s="538" t="s">
        <v>895</v>
      </c>
    </row>
    <row r="273" spans="1:25" s="23" customFormat="1" ht="21" customHeight="1">
      <c r="A273" s="16" t="s">
        <v>377</v>
      </c>
      <c r="B273" s="90" t="s">
        <v>204</v>
      </c>
      <c r="C273" s="17"/>
      <c r="D273" s="625"/>
      <c r="E273" s="17"/>
      <c r="F273" s="17"/>
      <c r="G273" s="8"/>
      <c r="H273" s="8"/>
      <c r="I273" s="154"/>
      <c r="J273" s="8"/>
      <c r="K273" s="8"/>
      <c r="L273" s="740"/>
      <c r="M273" s="8"/>
      <c r="N273" s="8"/>
      <c r="O273" s="601"/>
      <c r="P273" s="8"/>
      <c r="Q273" s="8"/>
      <c r="R273" s="8"/>
      <c r="S273" s="8"/>
      <c r="T273" s="8"/>
      <c r="U273" s="89"/>
      <c r="V273" s="89"/>
      <c r="W273" s="17"/>
      <c r="X273" s="535" t="s">
        <v>894</v>
      </c>
      <c r="Y273" s="538" t="s">
        <v>895</v>
      </c>
    </row>
    <row r="274" spans="1:25" s="23" customFormat="1" ht="21" customHeight="1">
      <c r="A274" s="16" t="s">
        <v>378</v>
      </c>
      <c r="B274" s="90" t="s">
        <v>217</v>
      </c>
      <c r="C274" s="17"/>
      <c r="D274" s="625"/>
      <c r="E274" s="17"/>
      <c r="F274" s="17"/>
      <c r="G274" s="8">
        <f>SUBTOTAL(9,G275)</f>
        <v>2960</v>
      </c>
      <c r="H274" s="8">
        <f t="shared" ref="H274" si="144">SUBTOTAL(9,H275)</f>
        <v>2960</v>
      </c>
      <c r="I274" s="154"/>
      <c r="J274" s="8">
        <f t="shared" ref="J274" si="145">SUBTOTAL(9,J275)</f>
        <v>0</v>
      </c>
      <c r="K274" s="8">
        <f t="shared" ref="K274" si="146">SUBTOTAL(9,K275)</f>
        <v>0</v>
      </c>
      <c r="L274" s="740">
        <f t="shared" ref="L274" si="147">SUBTOTAL(9,L275)</f>
        <v>0</v>
      </c>
      <c r="M274" s="8">
        <f t="shared" ref="M274" si="148">SUBTOTAL(9,M275)</f>
        <v>2960</v>
      </c>
      <c r="N274" s="8">
        <f t="shared" ref="N274" si="149">SUBTOTAL(9,N275)</f>
        <v>2960</v>
      </c>
      <c r="O274" s="601"/>
      <c r="P274" s="8">
        <f t="shared" ref="P274" si="150">SUBTOTAL(9,P275)</f>
        <v>0</v>
      </c>
      <c r="Q274" s="8">
        <f t="shared" ref="Q274:T274" si="151">SUM(Q275)</f>
        <v>0</v>
      </c>
      <c r="R274" s="8">
        <f t="shared" si="151"/>
        <v>0</v>
      </c>
      <c r="S274" s="8">
        <f t="shared" si="151"/>
        <v>0</v>
      </c>
      <c r="T274" s="8">
        <f t="shared" si="151"/>
        <v>0</v>
      </c>
      <c r="U274" s="89"/>
      <c r="V274" s="89"/>
      <c r="W274" s="17"/>
      <c r="X274" s="535" t="s">
        <v>894</v>
      </c>
      <c r="Y274" s="538" t="s">
        <v>895</v>
      </c>
    </row>
    <row r="275" spans="1:25" s="18" customFormat="1" ht="21" customHeight="1">
      <c r="A275" s="19" t="s">
        <v>18</v>
      </c>
      <c r="B275" s="91" t="s">
        <v>380</v>
      </c>
      <c r="C275" s="20" t="s">
        <v>381</v>
      </c>
      <c r="D275" s="626"/>
      <c r="E275" s="20" t="s">
        <v>150</v>
      </c>
      <c r="F275" s="20"/>
      <c r="G275" s="6">
        <v>2960</v>
      </c>
      <c r="H275" s="6">
        <v>2960</v>
      </c>
      <c r="I275" s="156"/>
      <c r="J275" s="6"/>
      <c r="K275" s="6"/>
      <c r="L275" s="556"/>
      <c r="M275" s="6">
        <v>2960</v>
      </c>
      <c r="N275" s="6">
        <v>2960</v>
      </c>
      <c r="O275" s="599"/>
      <c r="P275" s="6"/>
      <c r="Q275" s="6"/>
      <c r="R275" s="6"/>
      <c r="S275" s="6"/>
      <c r="T275" s="6"/>
      <c r="U275" s="1" t="s">
        <v>40</v>
      </c>
      <c r="V275" s="86"/>
      <c r="W275" s="20"/>
      <c r="X275" s="535" t="s">
        <v>894</v>
      </c>
      <c r="Y275" s="538" t="s">
        <v>609</v>
      </c>
    </row>
    <row r="276" spans="1:25" s="23" customFormat="1" ht="21" customHeight="1">
      <c r="A276" s="16" t="s">
        <v>379</v>
      </c>
      <c r="B276" s="90" t="s">
        <v>247</v>
      </c>
      <c r="C276" s="17"/>
      <c r="D276" s="625"/>
      <c r="E276" s="17"/>
      <c r="F276" s="17"/>
      <c r="G276" s="8"/>
      <c r="H276" s="8"/>
      <c r="I276" s="154"/>
      <c r="J276" s="8"/>
      <c r="K276" s="8"/>
      <c r="L276" s="740"/>
      <c r="M276" s="8"/>
      <c r="N276" s="8"/>
      <c r="O276" s="601"/>
      <c r="P276" s="8"/>
      <c r="Q276" s="8"/>
      <c r="R276" s="8"/>
      <c r="S276" s="8"/>
      <c r="T276" s="8"/>
      <c r="U276" s="89"/>
      <c r="V276" s="89"/>
      <c r="W276" s="17"/>
      <c r="X276" s="535" t="s">
        <v>894</v>
      </c>
      <c r="Y276" s="538" t="s">
        <v>895</v>
      </c>
    </row>
    <row r="277" spans="1:25" s="23" customFormat="1" ht="21" customHeight="1">
      <c r="A277" s="16" t="s">
        <v>307</v>
      </c>
      <c r="B277" s="90" t="s">
        <v>258</v>
      </c>
      <c r="C277" s="17"/>
      <c r="D277" s="625"/>
      <c r="E277" s="17"/>
      <c r="F277" s="17"/>
      <c r="G277" s="8">
        <f>SUBTOTAL(9,G278:G281)</f>
        <v>7884</v>
      </c>
      <c r="H277" s="8">
        <f t="shared" ref="H277:P277" si="152">SUBTOTAL(9,H278:H281)</f>
        <v>7884</v>
      </c>
      <c r="I277" s="154"/>
      <c r="J277" s="8">
        <f t="shared" si="152"/>
        <v>0</v>
      </c>
      <c r="K277" s="8">
        <f t="shared" si="152"/>
        <v>0</v>
      </c>
      <c r="L277" s="740">
        <f t="shared" si="152"/>
        <v>0</v>
      </c>
      <c r="M277" s="8">
        <f t="shared" si="152"/>
        <v>7884</v>
      </c>
      <c r="N277" s="8">
        <f t="shared" si="152"/>
        <v>7884</v>
      </c>
      <c r="O277" s="601"/>
      <c r="P277" s="8">
        <f t="shared" si="152"/>
        <v>0</v>
      </c>
      <c r="Q277" s="8">
        <f t="shared" ref="Q277:T277" si="153">SUM(Q278:Q281)</f>
        <v>0</v>
      </c>
      <c r="R277" s="8">
        <f t="shared" si="153"/>
        <v>0</v>
      </c>
      <c r="S277" s="8">
        <f t="shared" si="153"/>
        <v>0</v>
      </c>
      <c r="T277" s="8">
        <f t="shared" si="153"/>
        <v>0</v>
      </c>
      <c r="U277" s="89"/>
      <c r="V277" s="89"/>
      <c r="W277" s="17"/>
      <c r="X277" s="535" t="s">
        <v>894</v>
      </c>
      <c r="Y277" s="538" t="s">
        <v>895</v>
      </c>
    </row>
    <row r="278" spans="1:25" s="18" customFormat="1" ht="31.5">
      <c r="A278" s="19" t="s">
        <v>18</v>
      </c>
      <c r="B278" s="26" t="s">
        <v>308</v>
      </c>
      <c r="C278" s="29" t="s">
        <v>275</v>
      </c>
      <c r="D278" s="634"/>
      <c r="E278" s="20" t="s">
        <v>280</v>
      </c>
      <c r="F278" s="20"/>
      <c r="G278" s="6">
        <f>H278+J278+K278</f>
        <v>1883</v>
      </c>
      <c r="H278" s="6">
        <v>1883</v>
      </c>
      <c r="I278" s="156"/>
      <c r="J278" s="6"/>
      <c r="K278" s="6"/>
      <c r="L278" s="556"/>
      <c r="M278" s="6">
        <f>N278</f>
        <v>1883</v>
      </c>
      <c r="N278" s="6">
        <v>1883</v>
      </c>
      <c r="O278" s="599"/>
      <c r="P278" s="6"/>
      <c r="Q278" s="6"/>
      <c r="R278" s="6"/>
      <c r="S278" s="6"/>
      <c r="T278" s="6"/>
      <c r="U278" s="1" t="s">
        <v>40</v>
      </c>
      <c r="V278" s="86"/>
      <c r="W278" s="20"/>
      <c r="X278" s="535" t="s">
        <v>894</v>
      </c>
      <c r="Y278" s="538" t="s">
        <v>609</v>
      </c>
    </row>
    <row r="279" spans="1:25" s="18" customFormat="1" ht="31.5">
      <c r="A279" s="19" t="s">
        <v>19</v>
      </c>
      <c r="B279" s="26" t="s">
        <v>309</v>
      </c>
      <c r="C279" s="29" t="s">
        <v>269</v>
      </c>
      <c r="D279" s="634"/>
      <c r="E279" s="20" t="s">
        <v>280</v>
      </c>
      <c r="F279" s="20"/>
      <c r="G279" s="6">
        <f t="shared" ref="G279:G281" si="154">H279+J279+K279</f>
        <v>2478</v>
      </c>
      <c r="H279" s="6">
        <v>2478</v>
      </c>
      <c r="I279" s="156"/>
      <c r="J279" s="6"/>
      <c r="K279" s="6"/>
      <c r="L279" s="556"/>
      <c r="M279" s="6">
        <f t="shared" ref="M279:M281" si="155">N279</f>
        <v>2478</v>
      </c>
      <c r="N279" s="6">
        <v>2478</v>
      </c>
      <c r="O279" s="599"/>
      <c r="P279" s="6"/>
      <c r="Q279" s="6"/>
      <c r="R279" s="6"/>
      <c r="S279" s="6"/>
      <c r="T279" s="6"/>
      <c r="U279" s="1" t="s">
        <v>40</v>
      </c>
      <c r="V279" s="86"/>
      <c r="W279" s="20"/>
      <c r="X279" s="535" t="s">
        <v>894</v>
      </c>
      <c r="Y279" s="538" t="s">
        <v>609</v>
      </c>
    </row>
    <row r="280" spans="1:25" s="18" customFormat="1" ht="31.5">
      <c r="A280" s="19" t="s">
        <v>60</v>
      </c>
      <c r="B280" s="26" t="s">
        <v>310</v>
      </c>
      <c r="C280" s="29" t="s">
        <v>270</v>
      </c>
      <c r="D280" s="634"/>
      <c r="E280" s="20" t="s">
        <v>280</v>
      </c>
      <c r="F280" s="20"/>
      <c r="G280" s="6">
        <f t="shared" si="154"/>
        <v>1389</v>
      </c>
      <c r="H280" s="6">
        <v>1389</v>
      </c>
      <c r="I280" s="156"/>
      <c r="J280" s="6"/>
      <c r="K280" s="6"/>
      <c r="L280" s="556"/>
      <c r="M280" s="6">
        <f t="shared" si="155"/>
        <v>1389</v>
      </c>
      <c r="N280" s="6">
        <v>1389</v>
      </c>
      <c r="O280" s="599"/>
      <c r="P280" s="6"/>
      <c r="Q280" s="6"/>
      <c r="R280" s="6"/>
      <c r="S280" s="6"/>
      <c r="T280" s="6"/>
      <c r="U280" s="1" t="s">
        <v>40</v>
      </c>
      <c r="V280" s="86"/>
      <c r="W280" s="20"/>
      <c r="X280" s="535" t="s">
        <v>894</v>
      </c>
      <c r="Y280" s="538" t="s">
        <v>609</v>
      </c>
    </row>
    <row r="281" spans="1:25" s="18" customFormat="1" ht="31.5">
      <c r="A281" s="19" t="s">
        <v>61</v>
      </c>
      <c r="B281" s="26" t="s">
        <v>311</v>
      </c>
      <c r="C281" s="29" t="s">
        <v>272</v>
      </c>
      <c r="D281" s="634"/>
      <c r="E281" s="20" t="s">
        <v>280</v>
      </c>
      <c r="F281" s="20"/>
      <c r="G281" s="6">
        <f t="shared" si="154"/>
        <v>2134</v>
      </c>
      <c r="H281" s="6">
        <v>2134</v>
      </c>
      <c r="I281" s="156"/>
      <c r="J281" s="6"/>
      <c r="K281" s="6"/>
      <c r="L281" s="556"/>
      <c r="M281" s="6">
        <f t="shared" si="155"/>
        <v>2134</v>
      </c>
      <c r="N281" s="6">
        <v>2134</v>
      </c>
      <c r="O281" s="599"/>
      <c r="P281" s="6"/>
      <c r="Q281" s="6"/>
      <c r="R281" s="6"/>
      <c r="S281" s="6"/>
      <c r="T281" s="6"/>
      <c r="U281" s="1" t="s">
        <v>40</v>
      </c>
      <c r="V281" s="86"/>
      <c r="W281" s="20"/>
      <c r="X281" s="535" t="s">
        <v>894</v>
      </c>
      <c r="Y281" s="538" t="s">
        <v>609</v>
      </c>
    </row>
    <row r="282" spans="1:25" s="18" customFormat="1" ht="21" customHeight="1">
      <c r="A282" s="127" t="s">
        <v>50</v>
      </c>
      <c r="B282" s="133" t="s">
        <v>49</v>
      </c>
      <c r="C282" s="134"/>
      <c r="D282" s="650"/>
      <c r="E282" s="135"/>
      <c r="F282" s="134"/>
      <c r="G282" s="136">
        <f t="shared" ref="G282:T282" si="156">+G283+G285+G291+G296+G298+G302+G303+G311</f>
        <v>33796</v>
      </c>
      <c r="H282" s="136">
        <f t="shared" si="156"/>
        <v>32931</v>
      </c>
      <c r="I282" s="612"/>
      <c r="J282" s="136">
        <f t="shared" si="156"/>
        <v>104</v>
      </c>
      <c r="K282" s="136">
        <f t="shared" si="156"/>
        <v>711</v>
      </c>
      <c r="L282" s="741">
        <f t="shared" si="156"/>
        <v>0</v>
      </c>
      <c r="M282" s="136">
        <f t="shared" si="156"/>
        <v>32436</v>
      </c>
      <c r="N282" s="136">
        <f t="shared" si="156"/>
        <v>32931</v>
      </c>
      <c r="O282" s="612"/>
      <c r="P282" s="136">
        <f t="shared" si="156"/>
        <v>0</v>
      </c>
      <c r="Q282" s="136">
        <f t="shared" si="156"/>
        <v>0</v>
      </c>
      <c r="R282" s="136">
        <f t="shared" si="156"/>
        <v>0</v>
      </c>
      <c r="S282" s="136">
        <f t="shared" si="156"/>
        <v>0</v>
      </c>
      <c r="T282" s="136">
        <f t="shared" si="156"/>
        <v>0</v>
      </c>
      <c r="U282" s="137"/>
      <c r="V282" s="137"/>
      <c r="W282" s="129"/>
      <c r="X282" s="535" t="s">
        <v>894</v>
      </c>
      <c r="Y282" s="538" t="s">
        <v>895</v>
      </c>
    </row>
    <row r="283" spans="1:25" s="23" customFormat="1" ht="21" customHeight="1">
      <c r="A283" s="127" t="s">
        <v>59</v>
      </c>
      <c r="B283" s="128" t="s">
        <v>38</v>
      </c>
      <c r="C283" s="129"/>
      <c r="D283" s="648"/>
      <c r="E283" s="129"/>
      <c r="F283" s="129"/>
      <c r="G283" s="110">
        <f>SUBTOTAL(9,G284)</f>
        <v>8190</v>
      </c>
      <c r="H283" s="110">
        <f t="shared" ref="H283:P283" si="157">SUBTOTAL(9,H284)</f>
        <v>8190</v>
      </c>
      <c r="I283" s="557"/>
      <c r="J283" s="110">
        <f t="shared" si="157"/>
        <v>0</v>
      </c>
      <c r="K283" s="110">
        <f t="shared" si="157"/>
        <v>0</v>
      </c>
      <c r="L283" s="740">
        <f t="shared" si="157"/>
        <v>0</v>
      </c>
      <c r="M283" s="110">
        <f t="shared" si="157"/>
        <v>8190</v>
      </c>
      <c r="N283" s="110">
        <f t="shared" si="157"/>
        <v>8190</v>
      </c>
      <c r="O283" s="557"/>
      <c r="P283" s="110">
        <f t="shared" si="157"/>
        <v>0</v>
      </c>
      <c r="Q283" s="110"/>
      <c r="R283" s="110"/>
      <c r="S283" s="110"/>
      <c r="T283" s="110"/>
      <c r="U283" s="130"/>
      <c r="V283" s="130"/>
      <c r="W283" s="129"/>
      <c r="X283" s="535" t="s">
        <v>894</v>
      </c>
      <c r="Y283" s="538" t="s">
        <v>895</v>
      </c>
    </row>
    <row r="284" spans="1:25" s="18" customFormat="1" ht="31.5">
      <c r="A284" s="124" t="s">
        <v>18</v>
      </c>
      <c r="B284" s="122" t="s">
        <v>632</v>
      </c>
      <c r="C284" s="125"/>
      <c r="D284" s="552"/>
      <c r="E284" s="125"/>
      <c r="F284" s="125"/>
      <c r="G284" s="126">
        <f>SUM(H284:K284)</f>
        <v>8190</v>
      </c>
      <c r="H284" s="126">
        <v>8190</v>
      </c>
      <c r="I284" s="157"/>
      <c r="J284" s="126">
        <v>0</v>
      </c>
      <c r="K284" s="126">
        <v>0</v>
      </c>
      <c r="L284" s="556"/>
      <c r="M284" s="126">
        <f>SUM(N284:P284)</f>
        <v>8190</v>
      </c>
      <c r="N284" s="126">
        <v>8190</v>
      </c>
      <c r="O284" s="157"/>
      <c r="P284" s="126"/>
      <c r="Q284" s="126"/>
      <c r="R284" s="126"/>
      <c r="S284" s="126"/>
      <c r="T284" s="126"/>
      <c r="U284" s="132"/>
      <c r="V284" s="132"/>
      <c r="W284" s="125"/>
      <c r="X284" s="535" t="s">
        <v>894</v>
      </c>
      <c r="Y284" s="538" t="s">
        <v>889</v>
      </c>
    </row>
    <row r="285" spans="1:25" s="23" customFormat="1" ht="21" customHeight="1">
      <c r="A285" s="127" t="s">
        <v>104</v>
      </c>
      <c r="B285" s="128" t="s">
        <v>68</v>
      </c>
      <c r="C285" s="129"/>
      <c r="D285" s="648"/>
      <c r="E285" s="129"/>
      <c r="F285" s="129"/>
      <c r="G285" s="110">
        <f>SUBTOTAL(9,G286:G290)</f>
        <v>1500</v>
      </c>
      <c r="H285" s="110">
        <f t="shared" ref="H285:P285" si="158">SUBTOTAL(9,H286:H290)</f>
        <v>1425</v>
      </c>
      <c r="I285" s="557"/>
      <c r="J285" s="110">
        <f t="shared" si="158"/>
        <v>0</v>
      </c>
      <c r="K285" s="110">
        <f t="shared" si="158"/>
        <v>75</v>
      </c>
      <c r="L285" s="740">
        <f t="shared" si="158"/>
        <v>0</v>
      </c>
      <c r="M285" s="110">
        <f t="shared" si="158"/>
        <v>1500</v>
      </c>
      <c r="N285" s="110">
        <f t="shared" si="158"/>
        <v>1425</v>
      </c>
      <c r="O285" s="557"/>
      <c r="P285" s="110">
        <f t="shared" si="158"/>
        <v>0</v>
      </c>
      <c r="Q285" s="110">
        <f t="shared" ref="Q285:T285" si="159">SUM(Q286:Q290)</f>
        <v>0</v>
      </c>
      <c r="R285" s="110">
        <f t="shared" si="159"/>
        <v>0</v>
      </c>
      <c r="S285" s="110">
        <f t="shared" si="159"/>
        <v>0</v>
      </c>
      <c r="T285" s="110">
        <f t="shared" si="159"/>
        <v>0</v>
      </c>
      <c r="U285" s="130"/>
      <c r="V285" s="130"/>
      <c r="W285" s="129"/>
      <c r="X285" s="535" t="s">
        <v>894</v>
      </c>
      <c r="Y285" s="538" t="s">
        <v>895</v>
      </c>
    </row>
    <row r="286" spans="1:25" s="18" customFormat="1" ht="21" customHeight="1">
      <c r="A286" s="124" t="s">
        <v>18</v>
      </c>
      <c r="B286" s="651" t="s">
        <v>145</v>
      </c>
      <c r="C286" s="140" t="s">
        <v>86</v>
      </c>
      <c r="D286" s="552"/>
      <c r="E286" s="140" t="s">
        <v>71</v>
      </c>
      <c r="F286" s="125"/>
      <c r="G286" s="126">
        <v>300</v>
      </c>
      <c r="H286" s="126">
        <v>285</v>
      </c>
      <c r="I286" s="157"/>
      <c r="J286" s="126"/>
      <c r="K286" s="126">
        <v>15</v>
      </c>
      <c r="L286" s="556"/>
      <c r="M286" s="126">
        <v>300</v>
      </c>
      <c r="N286" s="126">
        <v>285</v>
      </c>
      <c r="O286" s="157"/>
      <c r="P286" s="126"/>
      <c r="Q286" s="126"/>
      <c r="R286" s="126"/>
      <c r="S286" s="126"/>
      <c r="T286" s="126"/>
      <c r="U286" s="131" t="s">
        <v>40</v>
      </c>
      <c r="V286" s="132"/>
      <c r="W286" s="125"/>
      <c r="X286" s="535" t="s">
        <v>894</v>
      </c>
      <c r="Y286" s="538" t="s">
        <v>608</v>
      </c>
    </row>
    <row r="287" spans="1:25" s="18" customFormat="1" ht="21" customHeight="1">
      <c r="A287" s="124" t="s">
        <v>19</v>
      </c>
      <c r="B287" s="651" t="s">
        <v>146</v>
      </c>
      <c r="C287" s="140" t="s">
        <v>79</v>
      </c>
      <c r="D287" s="552"/>
      <c r="E287" s="140" t="s">
        <v>71</v>
      </c>
      <c r="F287" s="125"/>
      <c r="G287" s="126">
        <v>300</v>
      </c>
      <c r="H287" s="126">
        <v>285</v>
      </c>
      <c r="I287" s="157"/>
      <c r="J287" s="126"/>
      <c r="K287" s="126">
        <v>15</v>
      </c>
      <c r="L287" s="556"/>
      <c r="M287" s="126">
        <v>300</v>
      </c>
      <c r="N287" s="126">
        <v>285</v>
      </c>
      <c r="O287" s="157"/>
      <c r="P287" s="126"/>
      <c r="Q287" s="126"/>
      <c r="R287" s="126"/>
      <c r="S287" s="126"/>
      <c r="T287" s="126"/>
      <c r="U287" s="131" t="s">
        <v>40</v>
      </c>
      <c r="V287" s="132"/>
      <c r="W287" s="125"/>
      <c r="X287" s="535" t="s">
        <v>894</v>
      </c>
      <c r="Y287" s="538" t="s">
        <v>608</v>
      </c>
    </row>
    <row r="288" spans="1:25" s="18" customFormat="1" ht="21" customHeight="1">
      <c r="A288" s="124" t="s">
        <v>60</v>
      </c>
      <c r="B288" s="651" t="s">
        <v>147</v>
      </c>
      <c r="C288" s="140" t="s">
        <v>79</v>
      </c>
      <c r="D288" s="552"/>
      <c r="E288" s="140" t="s">
        <v>71</v>
      </c>
      <c r="F288" s="125"/>
      <c r="G288" s="126">
        <v>300</v>
      </c>
      <c r="H288" s="126">
        <v>285</v>
      </c>
      <c r="I288" s="157"/>
      <c r="J288" s="126"/>
      <c r="K288" s="126">
        <v>15</v>
      </c>
      <c r="L288" s="556"/>
      <c r="M288" s="126">
        <v>300</v>
      </c>
      <c r="N288" s="126">
        <v>285</v>
      </c>
      <c r="O288" s="157"/>
      <c r="P288" s="126"/>
      <c r="Q288" s="126"/>
      <c r="R288" s="126"/>
      <c r="S288" s="126"/>
      <c r="T288" s="126"/>
      <c r="U288" s="131" t="s">
        <v>40</v>
      </c>
      <c r="V288" s="132"/>
      <c r="W288" s="125"/>
      <c r="X288" s="535" t="s">
        <v>894</v>
      </c>
      <c r="Y288" s="538" t="s">
        <v>608</v>
      </c>
    </row>
    <row r="289" spans="1:29" s="18" customFormat="1" ht="21" customHeight="1">
      <c r="A289" s="124" t="s">
        <v>61</v>
      </c>
      <c r="B289" s="651" t="s">
        <v>148</v>
      </c>
      <c r="C289" s="140" t="s">
        <v>85</v>
      </c>
      <c r="D289" s="552"/>
      <c r="E289" s="140" t="s">
        <v>71</v>
      </c>
      <c r="F289" s="125"/>
      <c r="G289" s="126">
        <v>300</v>
      </c>
      <c r="H289" s="126">
        <v>285</v>
      </c>
      <c r="I289" s="157"/>
      <c r="J289" s="126"/>
      <c r="K289" s="126">
        <v>15</v>
      </c>
      <c r="L289" s="556"/>
      <c r="M289" s="126">
        <v>300</v>
      </c>
      <c r="N289" s="126">
        <v>285</v>
      </c>
      <c r="O289" s="157"/>
      <c r="P289" s="126"/>
      <c r="Q289" s="126"/>
      <c r="R289" s="126"/>
      <c r="S289" s="126"/>
      <c r="T289" s="126"/>
      <c r="U289" s="131" t="s">
        <v>40</v>
      </c>
      <c r="V289" s="132"/>
      <c r="W289" s="125"/>
      <c r="X289" s="535" t="s">
        <v>894</v>
      </c>
      <c r="Y289" s="538" t="s">
        <v>608</v>
      </c>
    </row>
    <row r="290" spans="1:29" s="18" customFormat="1" ht="21" customHeight="1">
      <c r="A290" s="124" t="s">
        <v>64</v>
      </c>
      <c r="B290" s="651" t="s">
        <v>149</v>
      </c>
      <c r="C290" s="140" t="s">
        <v>85</v>
      </c>
      <c r="D290" s="552"/>
      <c r="E290" s="140" t="s">
        <v>71</v>
      </c>
      <c r="F290" s="125"/>
      <c r="G290" s="126">
        <v>300</v>
      </c>
      <c r="H290" s="126">
        <v>285</v>
      </c>
      <c r="I290" s="157"/>
      <c r="J290" s="126"/>
      <c r="K290" s="126">
        <v>15</v>
      </c>
      <c r="L290" s="556"/>
      <c r="M290" s="126">
        <v>300</v>
      </c>
      <c r="N290" s="126">
        <v>285</v>
      </c>
      <c r="O290" s="157"/>
      <c r="P290" s="126"/>
      <c r="Q290" s="126"/>
      <c r="R290" s="126"/>
      <c r="S290" s="126"/>
      <c r="T290" s="126"/>
      <c r="U290" s="131" t="s">
        <v>40</v>
      </c>
      <c r="V290" s="132"/>
      <c r="W290" s="125"/>
      <c r="X290" s="535" t="s">
        <v>894</v>
      </c>
      <c r="Y290" s="538" t="s">
        <v>608</v>
      </c>
    </row>
    <row r="291" spans="1:29" s="23" customFormat="1" ht="21" customHeight="1">
      <c r="A291" s="127" t="s">
        <v>105</v>
      </c>
      <c r="B291" s="128" t="s">
        <v>77</v>
      </c>
      <c r="C291" s="129"/>
      <c r="D291" s="648"/>
      <c r="E291" s="129"/>
      <c r="F291" s="129"/>
      <c r="G291" s="110">
        <f>SUBTOTAL(9,G292:G295)</f>
        <v>1140</v>
      </c>
      <c r="H291" s="110">
        <f t="shared" ref="H291:P291" si="160">SUBTOTAL(9,H292:H295)</f>
        <v>1140</v>
      </c>
      <c r="I291" s="557"/>
      <c r="J291" s="110">
        <f t="shared" si="160"/>
        <v>0</v>
      </c>
      <c r="K291" s="110">
        <f t="shared" si="160"/>
        <v>0</v>
      </c>
      <c r="L291" s="740">
        <f t="shared" si="160"/>
        <v>0</v>
      </c>
      <c r="M291" s="110">
        <f t="shared" si="160"/>
        <v>1140</v>
      </c>
      <c r="N291" s="110">
        <f t="shared" si="160"/>
        <v>1140</v>
      </c>
      <c r="O291" s="557"/>
      <c r="P291" s="110">
        <f t="shared" si="160"/>
        <v>0</v>
      </c>
      <c r="Q291" s="110">
        <f t="shared" ref="Q291:T291" si="161">SUM(Q292:Q295)</f>
        <v>0</v>
      </c>
      <c r="R291" s="110">
        <f t="shared" si="161"/>
        <v>0</v>
      </c>
      <c r="S291" s="110">
        <f t="shared" si="161"/>
        <v>0</v>
      </c>
      <c r="T291" s="110">
        <f t="shared" si="161"/>
        <v>0</v>
      </c>
      <c r="U291" s="130"/>
      <c r="V291" s="130"/>
      <c r="W291" s="129"/>
      <c r="X291" s="535" t="s">
        <v>894</v>
      </c>
      <c r="Y291" s="538" t="s">
        <v>895</v>
      </c>
      <c r="AB291" s="533" t="e">
        <f>+N291+ĐT!#REF!</f>
        <v>#REF!</v>
      </c>
      <c r="AC291" s="533"/>
    </row>
    <row r="292" spans="1:29" s="18" customFormat="1" ht="31.5">
      <c r="A292" s="124" t="s">
        <v>18</v>
      </c>
      <c r="B292" s="122" t="s">
        <v>198</v>
      </c>
      <c r="C292" s="125" t="s">
        <v>160</v>
      </c>
      <c r="D292" s="649"/>
      <c r="E292" s="125" t="s">
        <v>173</v>
      </c>
      <c r="F292" s="125"/>
      <c r="G292" s="126">
        <f t="shared" ref="G292:G295" si="162">SUM(H292:K292)</f>
        <v>285</v>
      </c>
      <c r="H292" s="126">
        <v>285</v>
      </c>
      <c r="I292" s="157"/>
      <c r="J292" s="126"/>
      <c r="K292" s="126"/>
      <c r="L292" s="556"/>
      <c r="M292" s="126">
        <f>N292</f>
        <v>285</v>
      </c>
      <c r="N292" s="126">
        <v>285</v>
      </c>
      <c r="O292" s="157"/>
      <c r="P292" s="126"/>
      <c r="Q292" s="136">
        <v>0</v>
      </c>
      <c r="R292" s="136">
        <v>0</v>
      </c>
      <c r="S292" s="136">
        <v>0</v>
      </c>
      <c r="T292" s="136">
        <v>0</v>
      </c>
      <c r="U292" s="131" t="s">
        <v>40</v>
      </c>
      <c r="V292" s="132"/>
      <c r="W292" s="125"/>
      <c r="X292" s="535" t="s">
        <v>894</v>
      </c>
      <c r="Y292" s="538" t="s">
        <v>608</v>
      </c>
    </row>
    <row r="293" spans="1:29" s="18" customFormat="1" ht="21" customHeight="1">
      <c r="A293" s="124" t="s">
        <v>19</v>
      </c>
      <c r="B293" s="122" t="s">
        <v>199</v>
      </c>
      <c r="C293" s="125" t="s">
        <v>156</v>
      </c>
      <c r="D293" s="649"/>
      <c r="E293" s="125" t="s">
        <v>173</v>
      </c>
      <c r="F293" s="125"/>
      <c r="G293" s="126">
        <f t="shared" si="162"/>
        <v>285</v>
      </c>
      <c r="H293" s="126">
        <v>285</v>
      </c>
      <c r="I293" s="157"/>
      <c r="J293" s="126"/>
      <c r="K293" s="126"/>
      <c r="L293" s="556"/>
      <c r="M293" s="126">
        <f t="shared" ref="M293:M295" si="163">N293</f>
        <v>285</v>
      </c>
      <c r="N293" s="126">
        <v>285</v>
      </c>
      <c r="O293" s="157"/>
      <c r="P293" s="126"/>
      <c r="Q293" s="136">
        <v>0</v>
      </c>
      <c r="R293" s="136">
        <v>0</v>
      </c>
      <c r="S293" s="136">
        <v>0</v>
      </c>
      <c r="T293" s="136">
        <v>0</v>
      </c>
      <c r="U293" s="131" t="s">
        <v>40</v>
      </c>
      <c r="V293" s="132"/>
      <c r="W293" s="125"/>
      <c r="X293" s="535" t="s">
        <v>894</v>
      </c>
      <c r="Y293" s="538" t="s">
        <v>608</v>
      </c>
    </row>
    <row r="294" spans="1:29" s="18" customFormat="1" ht="21" customHeight="1">
      <c r="A294" s="124" t="s">
        <v>60</v>
      </c>
      <c r="B294" s="122" t="s">
        <v>200</v>
      </c>
      <c r="C294" s="125" t="s">
        <v>157</v>
      </c>
      <c r="D294" s="649"/>
      <c r="E294" s="125" t="s">
        <v>173</v>
      </c>
      <c r="F294" s="125"/>
      <c r="G294" s="126">
        <f t="shared" si="162"/>
        <v>285</v>
      </c>
      <c r="H294" s="126">
        <v>285</v>
      </c>
      <c r="I294" s="157"/>
      <c r="J294" s="126"/>
      <c r="K294" s="126"/>
      <c r="L294" s="556"/>
      <c r="M294" s="126">
        <f t="shared" si="163"/>
        <v>285</v>
      </c>
      <c r="N294" s="126">
        <v>285</v>
      </c>
      <c r="O294" s="157"/>
      <c r="P294" s="126"/>
      <c r="Q294" s="136">
        <v>0</v>
      </c>
      <c r="R294" s="136">
        <v>0</v>
      </c>
      <c r="S294" s="136">
        <v>0</v>
      </c>
      <c r="T294" s="136">
        <v>0</v>
      </c>
      <c r="U294" s="131" t="s">
        <v>40</v>
      </c>
      <c r="V294" s="132"/>
      <c r="W294" s="125"/>
      <c r="X294" s="535" t="s">
        <v>894</v>
      </c>
      <c r="Y294" s="538" t="s">
        <v>608</v>
      </c>
    </row>
    <row r="295" spans="1:29" s="18" customFormat="1" ht="31.5">
      <c r="A295" s="124" t="s">
        <v>61</v>
      </c>
      <c r="B295" s="122" t="s">
        <v>201</v>
      </c>
      <c r="C295" s="125" t="s">
        <v>159</v>
      </c>
      <c r="D295" s="649"/>
      <c r="E295" s="125" t="s">
        <v>173</v>
      </c>
      <c r="F295" s="125"/>
      <c r="G295" s="126">
        <f t="shared" si="162"/>
        <v>285</v>
      </c>
      <c r="H295" s="126">
        <v>285</v>
      </c>
      <c r="I295" s="157"/>
      <c r="J295" s="126"/>
      <c r="K295" s="126"/>
      <c r="L295" s="556"/>
      <c r="M295" s="126">
        <f t="shared" si="163"/>
        <v>285</v>
      </c>
      <c r="N295" s="126">
        <v>285</v>
      </c>
      <c r="O295" s="157"/>
      <c r="P295" s="126"/>
      <c r="Q295" s="136">
        <v>0</v>
      </c>
      <c r="R295" s="136">
        <v>0</v>
      </c>
      <c r="S295" s="136">
        <v>0</v>
      </c>
      <c r="T295" s="136">
        <v>0</v>
      </c>
      <c r="U295" s="131" t="s">
        <v>40</v>
      </c>
      <c r="V295" s="132"/>
      <c r="W295" s="125"/>
      <c r="X295" s="535" t="s">
        <v>894</v>
      </c>
      <c r="Y295" s="538" t="s">
        <v>608</v>
      </c>
    </row>
    <row r="296" spans="1:29" s="23" customFormat="1" ht="21" customHeight="1">
      <c r="A296" s="16" t="s">
        <v>164</v>
      </c>
      <c r="B296" s="90" t="s">
        <v>152</v>
      </c>
      <c r="C296" s="17"/>
      <c r="D296" s="625"/>
      <c r="E296" s="17"/>
      <c r="F296" s="17"/>
      <c r="G296" s="8">
        <f>SUBTOTAL(9,G297)</f>
        <v>8433</v>
      </c>
      <c r="H296" s="8">
        <f t="shared" ref="H296:P296" si="164">SUBTOTAL(9,H297)</f>
        <v>8190</v>
      </c>
      <c r="I296" s="154"/>
      <c r="J296" s="8">
        <f t="shared" si="164"/>
        <v>0</v>
      </c>
      <c r="K296" s="8">
        <f t="shared" si="164"/>
        <v>243</v>
      </c>
      <c r="L296" s="740">
        <f t="shared" si="164"/>
        <v>0</v>
      </c>
      <c r="M296" s="8">
        <f t="shared" si="164"/>
        <v>8190</v>
      </c>
      <c r="N296" s="8">
        <f t="shared" si="164"/>
        <v>8190</v>
      </c>
      <c r="O296" s="601"/>
      <c r="P296" s="8">
        <f t="shared" si="164"/>
        <v>0</v>
      </c>
      <c r="Q296" s="8">
        <f t="shared" ref="Q296:T296" si="165">SUM(Q297)</f>
        <v>0</v>
      </c>
      <c r="R296" s="8">
        <f t="shared" si="165"/>
        <v>0</v>
      </c>
      <c r="S296" s="8">
        <f t="shared" si="165"/>
        <v>0</v>
      </c>
      <c r="T296" s="8">
        <f t="shared" si="165"/>
        <v>0</v>
      </c>
      <c r="U296" s="89"/>
      <c r="V296" s="89"/>
      <c r="W296" s="17"/>
      <c r="X296" s="535" t="s">
        <v>894</v>
      </c>
      <c r="Y296" s="538" t="s">
        <v>895</v>
      </c>
      <c r="AB296" s="533" t="e">
        <f>+N296+ĐT!#REF!</f>
        <v>#REF!</v>
      </c>
    </row>
    <row r="297" spans="1:29" s="663" customFormat="1" ht="67.5" customHeight="1">
      <c r="A297" s="794" t="s">
        <v>18</v>
      </c>
      <c r="B297" s="796" t="s">
        <v>226</v>
      </c>
      <c r="C297" s="626" t="s">
        <v>206</v>
      </c>
      <c r="D297" s="626">
        <v>1</v>
      </c>
      <c r="E297" s="626" t="s">
        <v>71</v>
      </c>
      <c r="F297" s="626"/>
      <c r="G297" s="744">
        <v>8433</v>
      </c>
      <c r="H297" s="744">
        <v>8190</v>
      </c>
      <c r="I297" s="744"/>
      <c r="J297" s="744"/>
      <c r="K297" s="744">
        <f>+G297-H297</f>
        <v>243</v>
      </c>
      <c r="L297" s="744"/>
      <c r="M297" s="744">
        <f>SUM(N297:P297)</f>
        <v>8190</v>
      </c>
      <c r="N297" s="744">
        <v>8190</v>
      </c>
      <c r="O297" s="744"/>
      <c r="P297" s="744"/>
      <c r="Q297" s="744"/>
      <c r="R297" s="744"/>
      <c r="S297" s="744"/>
      <c r="T297" s="744"/>
      <c r="U297" s="637" t="s">
        <v>40</v>
      </c>
      <c r="V297" s="795"/>
      <c r="W297" s="626"/>
      <c r="X297" s="793" t="s">
        <v>894</v>
      </c>
      <c r="Y297" s="793" t="s">
        <v>889</v>
      </c>
    </row>
    <row r="298" spans="1:29" s="23" customFormat="1" ht="21" customHeight="1">
      <c r="A298" s="16" t="s">
        <v>227</v>
      </c>
      <c r="B298" s="90" t="s">
        <v>204</v>
      </c>
      <c r="C298" s="17"/>
      <c r="D298" s="625"/>
      <c r="E298" s="17"/>
      <c r="F298" s="17"/>
      <c r="G298" s="8">
        <f>SUBTOTAL(9,G299:G301)</f>
        <v>1600</v>
      </c>
      <c r="H298" s="8">
        <f t="shared" ref="H298:P298" si="166">SUBTOTAL(9,H299:H301)</f>
        <v>1520</v>
      </c>
      <c r="I298" s="154"/>
      <c r="J298" s="8">
        <f t="shared" si="166"/>
        <v>0</v>
      </c>
      <c r="K298" s="8">
        <f t="shared" si="166"/>
        <v>30</v>
      </c>
      <c r="L298" s="740">
        <f t="shared" si="166"/>
        <v>0</v>
      </c>
      <c r="M298" s="8">
        <f t="shared" si="166"/>
        <v>950</v>
      </c>
      <c r="N298" s="8">
        <f t="shared" si="166"/>
        <v>1520</v>
      </c>
      <c r="O298" s="601"/>
      <c r="P298" s="8">
        <f t="shared" si="166"/>
        <v>0</v>
      </c>
      <c r="Q298" s="8"/>
      <c r="R298" s="8"/>
      <c r="S298" s="8"/>
      <c r="T298" s="8"/>
      <c r="U298" s="89"/>
      <c r="V298" s="89"/>
      <c r="W298" s="17"/>
      <c r="X298" s="535" t="s">
        <v>894</v>
      </c>
      <c r="Y298" s="538" t="s">
        <v>895</v>
      </c>
      <c r="AB298" s="533" t="e">
        <f>+N298+ĐT!#REF!</f>
        <v>#REF!</v>
      </c>
    </row>
    <row r="299" spans="1:29" s="18" customFormat="1" ht="63">
      <c r="A299" s="19" t="s">
        <v>18</v>
      </c>
      <c r="B299" s="91" t="s">
        <v>729</v>
      </c>
      <c r="C299" s="20"/>
      <c r="D299" s="626"/>
      <c r="E299" s="20"/>
      <c r="F299" s="20"/>
      <c r="G299" s="6">
        <v>1000</v>
      </c>
      <c r="H299" s="6">
        <v>950</v>
      </c>
      <c r="I299" s="156"/>
      <c r="J299" s="6"/>
      <c r="K299" s="6"/>
      <c r="L299" s="556"/>
      <c r="M299" s="6">
        <f>SUM(N299:P299)</f>
        <v>950</v>
      </c>
      <c r="N299" s="6">
        <v>950</v>
      </c>
      <c r="O299" s="599"/>
      <c r="P299" s="6"/>
      <c r="Q299" s="6"/>
      <c r="R299" s="6"/>
      <c r="S299" s="6"/>
      <c r="T299" s="6"/>
      <c r="U299" s="86"/>
      <c r="V299" s="86"/>
      <c r="W299" s="20"/>
      <c r="X299" s="535" t="s">
        <v>894</v>
      </c>
      <c r="Y299" s="538" t="s">
        <v>889</v>
      </c>
    </row>
    <row r="300" spans="1:29" s="18" customFormat="1" ht="47.25">
      <c r="A300" s="19" t="s">
        <v>19</v>
      </c>
      <c r="B300" s="91" t="s">
        <v>742</v>
      </c>
      <c r="C300" s="20"/>
      <c r="D300" s="626"/>
      <c r="E300" s="20"/>
      <c r="F300" s="20"/>
      <c r="G300" s="6">
        <v>300</v>
      </c>
      <c r="H300" s="6">
        <v>285</v>
      </c>
      <c r="I300" s="156"/>
      <c r="J300" s="6"/>
      <c r="K300" s="6">
        <f>+G300-H300</f>
        <v>15</v>
      </c>
      <c r="L300" s="556"/>
      <c r="M300" s="6"/>
      <c r="N300" s="6">
        <v>285</v>
      </c>
      <c r="O300" s="599"/>
      <c r="P300" s="6"/>
      <c r="Q300" s="6"/>
      <c r="R300" s="6"/>
      <c r="S300" s="6"/>
      <c r="T300" s="6"/>
      <c r="U300" s="86"/>
      <c r="V300" s="86"/>
      <c r="W300" s="20"/>
      <c r="X300" s="535" t="s">
        <v>894</v>
      </c>
      <c r="Y300" s="538" t="s">
        <v>608</v>
      </c>
    </row>
    <row r="301" spans="1:29" s="18" customFormat="1" ht="47.25">
      <c r="A301" s="19" t="s">
        <v>60</v>
      </c>
      <c r="B301" s="91" t="s">
        <v>743</v>
      </c>
      <c r="C301" s="20"/>
      <c r="D301" s="626"/>
      <c r="E301" s="20"/>
      <c r="F301" s="20"/>
      <c r="G301" s="6">
        <v>300</v>
      </c>
      <c r="H301" s="6">
        <v>285</v>
      </c>
      <c r="I301" s="156"/>
      <c r="J301" s="6"/>
      <c r="K301" s="6">
        <f>+G301-H301</f>
        <v>15</v>
      </c>
      <c r="L301" s="556"/>
      <c r="M301" s="6"/>
      <c r="N301" s="6">
        <v>285</v>
      </c>
      <c r="O301" s="599"/>
      <c r="P301" s="6"/>
      <c r="Q301" s="6"/>
      <c r="R301" s="6"/>
      <c r="S301" s="6"/>
      <c r="T301" s="6"/>
      <c r="U301" s="86"/>
      <c r="V301" s="86"/>
      <c r="W301" s="20"/>
      <c r="X301" s="535" t="s">
        <v>894</v>
      </c>
      <c r="Y301" s="538" t="s">
        <v>608</v>
      </c>
    </row>
    <row r="302" spans="1:29" s="23" customFormat="1" ht="21" customHeight="1">
      <c r="A302" s="16" t="s">
        <v>382</v>
      </c>
      <c r="B302" s="90" t="s">
        <v>217</v>
      </c>
      <c r="C302" s="17"/>
      <c r="D302" s="625"/>
      <c r="E302" s="17"/>
      <c r="F302" s="17"/>
      <c r="G302" s="8"/>
      <c r="H302" s="8"/>
      <c r="I302" s="154"/>
      <c r="J302" s="8"/>
      <c r="K302" s="8"/>
      <c r="L302" s="740"/>
      <c r="M302" s="8"/>
      <c r="N302" s="8"/>
      <c r="O302" s="601"/>
      <c r="P302" s="8"/>
      <c r="Q302" s="8"/>
      <c r="R302" s="8"/>
      <c r="S302" s="8"/>
      <c r="T302" s="8"/>
      <c r="U302" s="89"/>
      <c r="V302" s="89"/>
      <c r="W302" s="17"/>
      <c r="X302" s="535" t="s">
        <v>894</v>
      </c>
      <c r="Y302" s="538" t="s">
        <v>895</v>
      </c>
    </row>
    <row r="303" spans="1:29" s="23" customFormat="1" ht="21" customHeight="1">
      <c r="A303" s="16" t="s">
        <v>383</v>
      </c>
      <c r="B303" s="90" t="s">
        <v>247</v>
      </c>
      <c r="C303" s="17"/>
      <c r="D303" s="625"/>
      <c r="E303" s="17"/>
      <c r="F303" s="17"/>
      <c r="G303" s="8">
        <f>SUBTOTAL(9,G304:G310)</f>
        <v>2100</v>
      </c>
      <c r="H303" s="8">
        <f t="shared" ref="H303" si="167">SUBTOTAL(9,H304:H310)</f>
        <v>1996</v>
      </c>
      <c r="I303" s="154"/>
      <c r="J303" s="8">
        <f t="shared" ref="J303" si="168">SUBTOTAL(9,J304:J310)</f>
        <v>104</v>
      </c>
      <c r="K303" s="8">
        <f t="shared" ref="K303" si="169">SUBTOTAL(9,K304:K310)</f>
        <v>0</v>
      </c>
      <c r="L303" s="740">
        <f t="shared" ref="L303" si="170">SUBTOTAL(9,L304:L310)</f>
        <v>0</v>
      </c>
      <c r="M303" s="8">
        <f t="shared" ref="M303" si="171">SUBTOTAL(9,M304:M310)</f>
        <v>1996</v>
      </c>
      <c r="N303" s="8">
        <f t="shared" ref="N303" si="172">SUBTOTAL(9,N304:N310)</f>
        <v>1996</v>
      </c>
      <c r="O303" s="601"/>
      <c r="P303" s="8">
        <f t="shared" ref="P303" si="173">SUBTOTAL(9,P304:P310)</f>
        <v>0</v>
      </c>
      <c r="Q303" s="8">
        <f t="shared" ref="Q303:T303" si="174">+Q304</f>
        <v>0</v>
      </c>
      <c r="R303" s="8">
        <f t="shared" si="174"/>
        <v>0</v>
      </c>
      <c r="S303" s="8">
        <f t="shared" si="174"/>
        <v>0</v>
      </c>
      <c r="T303" s="8">
        <f t="shared" si="174"/>
        <v>0</v>
      </c>
      <c r="U303" s="89"/>
      <c r="V303" s="89"/>
      <c r="W303" s="17"/>
      <c r="X303" s="535" t="s">
        <v>894</v>
      </c>
      <c r="Y303" s="538" t="s">
        <v>895</v>
      </c>
    </row>
    <row r="304" spans="1:29" s="18" customFormat="1" ht="31.5">
      <c r="A304" s="19" t="s">
        <v>18</v>
      </c>
      <c r="B304" s="91" t="s">
        <v>730</v>
      </c>
      <c r="C304" s="20"/>
      <c r="D304" s="626"/>
      <c r="E304" s="20"/>
      <c r="F304" s="20"/>
      <c r="G304" s="6">
        <f>SUM(H304:K304)</f>
        <v>300</v>
      </c>
      <c r="H304" s="6">
        <v>285</v>
      </c>
      <c r="I304" s="156"/>
      <c r="J304" s="6">
        <v>15</v>
      </c>
      <c r="K304" s="6"/>
      <c r="L304" s="556"/>
      <c r="M304" s="6">
        <f t="shared" ref="M304:M310" si="175">SUM(N304:P304)</f>
        <v>285</v>
      </c>
      <c r="N304" s="6">
        <v>285</v>
      </c>
      <c r="O304" s="599"/>
      <c r="P304" s="6"/>
      <c r="Q304" s="6"/>
      <c r="R304" s="6"/>
      <c r="S304" s="6"/>
      <c r="T304" s="6"/>
      <c r="U304" s="86" t="s">
        <v>40</v>
      </c>
      <c r="V304" s="86"/>
      <c r="W304" s="20"/>
      <c r="X304" s="535" t="s">
        <v>894</v>
      </c>
      <c r="Y304" s="538" t="s">
        <v>608</v>
      </c>
    </row>
    <row r="305" spans="1:25" s="18" customFormat="1" ht="31.5">
      <c r="A305" s="19" t="s">
        <v>19</v>
      </c>
      <c r="B305" s="91" t="s">
        <v>731</v>
      </c>
      <c r="C305" s="20"/>
      <c r="D305" s="626"/>
      <c r="E305" s="20"/>
      <c r="F305" s="20"/>
      <c r="G305" s="6">
        <f t="shared" ref="G305:G310" si="176">SUM(H305:K305)</f>
        <v>300</v>
      </c>
      <c r="H305" s="6">
        <v>285</v>
      </c>
      <c r="I305" s="156"/>
      <c r="J305" s="6">
        <v>15</v>
      </c>
      <c r="K305" s="6"/>
      <c r="L305" s="556"/>
      <c r="M305" s="6">
        <f t="shared" si="175"/>
        <v>285</v>
      </c>
      <c r="N305" s="6">
        <v>285</v>
      </c>
      <c r="O305" s="599"/>
      <c r="P305" s="6"/>
      <c r="Q305" s="6"/>
      <c r="R305" s="6"/>
      <c r="S305" s="6"/>
      <c r="T305" s="6"/>
      <c r="U305" s="86"/>
      <c r="V305" s="86"/>
      <c r="W305" s="20"/>
      <c r="X305" s="535" t="s">
        <v>894</v>
      </c>
      <c r="Y305" s="538" t="s">
        <v>608</v>
      </c>
    </row>
    <row r="306" spans="1:25" s="18" customFormat="1" ht="31.5">
      <c r="A306" s="19" t="s">
        <v>60</v>
      </c>
      <c r="B306" s="91" t="s">
        <v>732</v>
      </c>
      <c r="C306" s="20"/>
      <c r="D306" s="626"/>
      <c r="E306" s="20"/>
      <c r="F306" s="20"/>
      <c r="G306" s="6">
        <f t="shared" si="176"/>
        <v>300</v>
      </c>
      <c r="H306" s="6">
        <v>285</v>
      </c>
      <c r="I306" s="156"/>
      <c r="J306" s="6">
        <v>15</v>
      </c>
      <c r="K306" s="6"/>
      <c r="L306" s="556"/>
      <c r="M306" s="6">
        <f t="shared" si="175"/>
        <v>285</v>
      </c>
      <c r="N306" s="6">
        <v>285</v>
      </c>
      <c r="O306" s="599"/>
      <c r="P306" s="6"/>
      <c r="Q306" s="6"/>
      <c r="R306" s="6"/>
      <c r="S306" s="6"/>
      <c r="T306" s="6"/>
      <c r="U306" s="86"/>
      <c r="V306" s="86"/>
      <c r="W306" s="20"/>
      <c r="X306" s="535" t="s">
        <v>894</v>
      </c>
      <c r="Y306" s="538" t="s">
        <v>608</v>
      </c>
    </row>
    <row r="307" spans="1:25" s="18" customFormat="1" ht="31.5">
      <c r="A307" s="19" t="s">
        <v>61</v>
      </c>
      <c r="B307" s="91" t="s">
        <v>733</v>
      </c>
      <c r="C307" s="20"/>
      <c r="D307" s="626"/>
      <c r="E307" s="20"/>
      <c r="F307" s="20"/>
      <c r="G307" s="6">
        <f t="shared" si="176"/>
        <v>300</v>
      </c>
      <c r="H307" s="6">
        <v>285</v>
      </c>
      <c r="I307" s="156"/>
      <c r="J307" s="6">
        <v>15</v>
      </c>
      <c r="K307" s="6"/>
      <c r="L307" s="556"/>
      <c r="M307" s="6">
        <f t="shared" si="175"/>
        <v>285</v>
      </c>
      <c r="N307" s="6">
        <v>285</v>
      </c>
      <c r="O307" s="599"/>
      <c r="P307" s="6"/>
      <c r="Q307" s="6"/>
      <c r="R307" s="6"/>
      <c r="S307" s="6"/>
      <c r="T307" s="6"/>
      <c r="U307" s="86"/>
      <c r="V307" s="86"/>
      <c r="W307" s="20"/>
      <c r="X307" s="535" t="s">
        <v>894</v>
      </c>
      <c r="Y307" s="538" t="s">
        <v>608</v>
      </c>
    </row>
    <row r="308" spans="1:25" s="18" customFormat="1" ht="31.5">
      <c r="A308" s="19" t="s">
        <v>64</v>
      </c>
      <c r="B308" s="91" t="s">
        <v>734</v>
      </c>
      <c r="C308" s="20"/>
      <c r="D308" s="626"/>
      <c r="E308" s="20"/>
      <c r="F308" s="20"/>
      <c r="G308" s="6">
        <f t="shared" si="176"/>
        <v>300</v>
      </c>
      <c r="H308" s="6">
        <v>286</v>
      </c>
      <c r="I308" s="156"/>
      <c r="J308" s="6">
        <v>14</v>
      </c>
      <c r="K308" s="6"/>
      <c r="L308" s="556"/>
      <c r="M308" s="6">
        <f t="shared" si="175"/>
        <v>286</v>
      </c>
      <c r="N308" s="6">
        <v>286</v>
      </c>
      <c r="O308" s="599"/>
      <c r="P308" s="6"/>
      <c r="Q308" s="6"/>
      <c r="R308" s="6"/>
      <c r="S308" s="6"/>
      <c r="T308" s="6"/>
      <c r="U308" s="86"/>
      <c r="V308" s="86"/>
      <c r="W308" s="20"/>
      <c r="X308" s="535" t="s">
        <v>894</v>
      </c>
      <c r="Y308" s="538" t="s">
        <v>608</v>
      </c>
    </row>
    <row r="309" spans="1:25" s="18" customFormat="1" ht="31.5">
      <c r="A309" s="19" t="s">
        <v>88</v>
      </c>
      <c r="B309" s="91" t="s">
        <v>735</v>
      </c>
      <c r="C309" s="20"/>
      <c r="D309" s="626"/>
      <c r="E309" s="20"/>
      <c r="F309" s="20"/>
      <c r="G309" s="6">
        <f t="shared" si="176"/>
        <v>300</v>
      </c>
      <c r="H309" s="6">
        <v>285</v>
      </c>
      <c r="I309" s="156"/>
      <c r="J309" s="6">
        <v>15</v>
      </c>
      <c r="K309" s="6"/>
      <c r="L309" s="556"/>
      <c r="M309" s="6">
        <f t="shared" si="175"/>
        <v>285</v>
      </c>
      <c r="N309" s="6">
        <v>285</v>
      </c>
      <c r="O309" s="599"/>
      <c r="P309" s="6"/>
      <c r="Q309" s="6"/>
      <c r="R309" s="6"/>
      <c r="S309" s="6"/>
      <c r="T309" s="6"/>
      <c r="U309" s="86"/>
      <c r="V309" s="86"/>
      <c r="W309" s="20"/>
      <c r="X309" s="535" t="s">
        <v>894</v>
      </c>
      <c r="Y309" s="538" t="s">
        <v>608</v>
      </c>
    </row>
    <row r="310" spans="1:25" s="18" customFormat="1" ht="31.5">
      <c r="A310" s="19" t="s">
        <v>89</v>
      </c>
      <c r="B310" s="91" t="s">
        <v>736</v>
      </c>
      <c r="C310" s="20"/>
      <c r="D310" s="626"/>
      <c r="E310" s="20"/>
      <c r="F310" s="20"/>
      <c r="G310" s="6">
        <f t="shared" si="176"/>
        <v>300</v>
      </c>
      <c r="H310" s="6">
        <v>285</v>
      </c>
      <c r="I310" s="156"/>
      <c r="J310" s="6">
        <v>15</v>
      </c>
      <c r="K310" s="6"/>
      <c r="L310" s="556"/>
      <c r="M310" s="6">
        <f t="shared" si="175"/>
        <v>285</v>
      </c>
      <c r="N310" s="6">
        <v>285</v>
      </c>
      <c r="O310" s="599"/>
      <c r="P310" s="6"/>
      <c r="Q310" s="6"/>
      <c r="R310" s="6"/>
      <c r="S310" s="6"/>
      <c r="T310" s="6"/>
      <c r="U310" s="86"/>
      <c r="V310" s="86"/>
      <c r="W310" s="20"/>
      <c r="X310" s="535" t="s">
        <v>894</v>
      </c>
      <c r="Y310" s="538" t="s">
        <v>608</v>
      </c>
    </row>
    <row r="311" spans="1:25" s="23" customFormat="1" ht="21" customHeight="1">
      <c r="A311" s="16" t="s">
        <v>321</v>
      </c>
      <c r="B311" s="90" t="s">
        <v>258</v>
      </c>
      <c r="C311" s="17"/>
      <c r="D311" s="625"/>
      <c r="E311" s="17"/>
      <c r="F311" s="17"/>
      <c r="G311" s="8">
        <f>SUBTOTAL(9,G312:G321)</f>
        <v>10833</v>
      </c>
      <c r="H311" s="8">
        <f t="shared" ref="H311:P311" si="177">SUBTOTAL(9,H312:H321)</f>
        <v>10470</v>
      </c>
      <c r="I311" s="154"/>
      <c r="J311" s="8">
        <f t="shared" si="177"/>
        <v>0</v>
      </c>
      <c r="K311" s="8">
        <f t="shared" si="177"/>
        <v>363</v>
      </c>
      <c r="L311" s="740">
        <f t="shared" si="177"/>
        <v>0</v>
      </c>
      <c r="M311" s="8">
        <f t="shared" si="177"/>
        <v>10470</v>
      </c>
      <c r="N311" s="8">
        <f t="shared" si="177"/>
        <v>10470</v>
      </c>
      <c r="O311" s="601"/>
      <c r="P311" s="8">
        <f t="shared" si="177"/>
        <v>0</v>
      </c>
      <c r="Q311" s="8">
        <f>SUM(Q312:Q321)</f>
        <v>0</v>
      </c>
      <c r="R311" s="8">
        <f>SUM(R312:R321)</f>
        <v>0</v>
      </c>
      <c r="S311" s="8">
        <f>SUM(S312:S321)</f>
        <v>0</v>
      </c>
      <c r="T311" s="8">
        <f>SUM(T312:T321)</f>
        <v>0</v>
      </c>
      <c r="U311" s="89"/>
      <c r="V311" s="89"/>
      <c r="W311" s="17"/>
      <c r="X311" s="535" t="s">
        <v>894</v>
      </c>
      <c r="Y311" s="538" t="s">
        <v>895</v>
      </c>
    </row>
    <row r="312" spans="1:25" s="18" customFormat="1" ht="47.25">
      <c r="A312" s="32">
        <v>1</v>
      </c>
      <c r="B312" s="30" t="s">
        <v>312</v>
      </c>
      <c r="C312" s="20"/>
      <c r="D312" s="626"/>
      <c r="E312" s="20"/>
      <c r="F312" s="20"/>
      <c r="G312" s="6"/>
      <c r="H312" s="6"/>
      <c r="I312" s="156"/>
      <c r="J312" s="6"/>
      <c r="K312" s="6"/>
      <c r="L312" s="556"/>
      <c r="M312" s="6"/>
      <c r="N312" s="6"/>
      <c r="O312" s="599"/>
      <c r="P312" s="6"/>
      <c r="Q312" s="6"/>
      <c r="R312" s="6"/>
      <c r="S312" s="6"/>
      <c r="T312" s="6"/>
      <c r="U312" s="86"/>
      <c r="V312" s="86"/>
      <c r="W312" s="20"/>
      <c r="X312" s="535" t="s">
        <v>894</v>
      </c>
      <c r="Y312" s="538"/>
    </row>
    <row r="313" spans="1:25" s="18" customFormat="1" ht="31.5">
      <c r="A313" s="104"/>
      <c r="B313" s="30" t="s">
        <v>313</v>
      </c>
      <c r="C313" s="32" t="s">
        <v>275</v>
      </c>
      <c r="D313" s="635" t="s">
        <v>314</v>
      </c>
      <c r="E313" s="2" t="s">
        <v>71</v>
      </c>
      <c r="F313" s="20"/>
      <c r="G313" s="6">
        <v>8433</v>
      </c>
      <c r="H313" s="6">
        <v>8190</v>
      </c>
      <c r="I313" s="156"/>
      <c r="J313" s="6"/>
      <c r="K313" s="6">
        <f>+G313-H313</f>
        <v>243</v>
      </c>
      <c r="L313" s="556"/>
      <c r="M313" s="6">
        <f>N313</f>
        <v>8190</v>
      </c>
      <c r="N313" s="6">
        <v>8190</v>
      </c>
      <c r="O313" s="599"/>
      <c r="P313" s="6"/>
      <c r="Q313" s="6"/>
      <c r="R313" s="6"/>
      <c r="S313" s="6"/>
      <c r="T313" s="6"/>
      <c r="U313" s="1" t="s">
        <v>40</v>
      </c>
      <c r="V313" s="86"/>
      <c r="W313" s="20"/>
      <c r="X313" s="535" t="s">
        <v>894</v>
      </c>
      <c r="Y313" s="538" t="s">
        <v>889</v>
      </c>
    </row>
    <row r="314" spans="1:25" s="18" customFormat="1" ht="21" customHeight="1">
      <c r="A314" s="32">
        <v>2</v>
      </c>
      <c r="B314" s="101" t="s">
        <v>315</v>
      </c>
      <c r="C314" s="29" t="s">
        <v>290</v>
      </c>
      <c r="D314" s="634" t="s">
        <v>316</v>
      </c>
      <c r="E314" s="2" t="s">
        <v>71</v>
      </c>
      <c r="F314" s="20"/>
      <c r="G314" s="6">
        <f>SUM(H314:K314)</f>
        <v>300</v>
      </c>
      <c r="H314" s="6">
        <v>285</v>
      </c>
      <c r="I314" s="156"/>
      <c r="J314" s="6"/>
      <c r="K314" s="6">
        <v>15</v>
      </c>
      <c r="L314" s="556"/>
      <c r="M314" s="6">
        <f>SUM(N314:P314)</f>
        <v>285</v>
      </c>
      <c r="N314" s="6">
        <v>285</v>
      </c>
      <c r="O314" s="599"/>
      <c r="P314" s="6"/>
      <c r="Q314" s="6"/>
      <c r="R314" s="6"/>
      <c r="S314" s="6"/>
      <c r="T314" s="6"/>
      <c r="U314" s="1" t="s">
        <v>40</v>
      </c>
      <c r="V314" s="86"/>
      <c r="W314" s="20"/>
      <c r="X314" s="535" t="s">
        <v>894</v>
      </c>
      <c r="Y314" s="538" t="s">
        <v>608</v>
      </c>
    </row>
    <row r="315" spans="1:25" s="18" customFormat="1" ht="21" customHeight="1">
      <c r="A315" s="32">
        <v>3</v>
      </c>
      <c r="B315" s="101" t="s">
        <v>317</v>
      </c>
      <c r="C315" s="29" t="s">
        <v>290</v>
      </c>
      <c r="D315" s="634" t="s">
        <v>316</v>
      </c>
      <c r="E315" s="2" t="s">
        <v>71</v>
      </c>
      <c r="F315" s="20"/>
      <c r="G315" s="6">
        <f t="shared" ref="G315:G321" si="178">SUM(H315:K315)</f>
        <v>300</v>
      </c>
      <c r="H315" s="6">
        <v>285</v>
      </c>
      <c r="I315" s="156"/>
      <c r="J315" s="6"/>
      <c r="K315" s="6">
        <v>15</v>
      </c>
      <c r="L315" s="556"/>
      <c r="M315" s="6">
        <f t="shared" ref="M315:M321" si="179">SUM(N315:P315)</f>
        <v>285</v>
      </c>
      <c r="N315" s="6">
        <v>285</v>
      </c>
      <c r="O315" s="599"/>
      <c r="P315" s="6"/>
      <c r="Q315" s="6"/>
      <c r="R315" s="6"/>
      <c r="S315" s="6"/>
      <c r="T315" s="6"/>
      <c r="U315" s="1" t="s">
        <v>40</v>
      </c>
      <c r="V315" s="86"/>
      <c r="W315" s="20"/>
      <c r="X315" s="535" t="s">
        <v>894</v>
      </c>
      <c r="Y315" s="538" t="s">
        <v>608</v>
      </c>
    </row>
    <row r="316" spans="1:25" s="18" customFormat="1" ht="33" customHeight="1">
      <c r="A316" s="32">
        <v>4</v>
      </c>
      <c r="B316" s="101" t="s">
        <v>318</v>
      </c>
      <c r="C316" s="29" t="s">
        <v>290</v>
      </c>
      <c r="D316" s="634" t="s">
        <v>316</v>
      </c>
      <c r="E316" s="2" t="s">
        <v>71</v>
      </c>
      <c r="F316" s="20"/>
      <c r="G316" s="6">
        <f t="shared" si="178"/>
        <v>300</v>
      </c>
      <c r="H316" s="6">
        <v>285</v>
      </c>
      <c r="I316" s="156"/>
      <c r="J316" s="6"/>
      <c r="K316" s="6">
        <v>15</v>
      </c>
      <c r="L316" s="556"/>
      <c r="M316" s="6">
        <f t="shared" si="179"/>
        <v>285</v>
      </c>
      <c r="N316" s="6">
        <v>285</v>
      </c>
      <c r="O316" s="599"/>
      <c r="P316" s="6"/>
      <c r="Q316" s="6"/>
      <c r="R316" s="6"/>
      <c r="S316" s="6"/>
      <c r="T316" s="6"/>
      <c r="U316" s="1" t="s">
        <v>40</v>
      </c>
      <c r="V316" s="86"/>
      <c r="W316" s="20"/>
      <c r="X316" s="535" t="s">
        <v>894</v>
      </c>
      <c r="Y316" s="538" t="s">
        <v>608</v>
      </c>
    </row>
    <row r="317" spans="1:25" s="18" customFormat="1" ht="33" customHeight="1">
      <c r="A317" s="32">
        <v>5</v>
      </c>
      <c r="B317" s="101" t="s">
        <v>319</v>
      </c>
      <c r="C317" s="29" t="s">
        <v>268</v>
      </c>
      <c r="D317" s="634" t="s">
        <v>316</v>
      </c>
      <c r="E317" s="2" t="s">
        <v>71</v>
      </c>
      <c r="F317" s="20"/>
      <c r="G317" s="6">
        <f t="shared" si="178"/>
        <v>300</v>
      </c>
      <c r="H317" s="6">
        <v>285</v>
      </c>
      <c r="I317" s="156"/>
      <c r="J317" s="6"/>
      <c r="K317" s="6">
        <v>15</v>
      </c>
      <c r="L317" s="556"/>
      <c r="M317" s="6">
        <f t="shared" si="179"/>
        <v>285</v>
      </c>
      <c r="N317" s="6">
        <v>285</v>
      </c>
      <c r="O317" s="599"/>
      <c r="P317" s="6"/>
      <c r="Q317" s="6"/>
      <c r="R317" s="6"/>
      <c r="S317" s="6"/>
      <c r="T317" s="6"/>
      <c r="U317" s="1"/>
      <c r="V317" s="86"/>
      <c r="W317" s="20"/>
      <c r="X317" s="535" t="s">
        <v>894</v>
      </c>
      <c r="Y317" s="538" t="s">
        <v>608</v>
      </c>
    </row>
    <row r="318" spans="1:25" s="18" customFormat="1" ht="33" customHeight="1">
      <c r="A318" s="32">
        <v>6</v>
      </c>
      <c r="B318" s="101" t="s">
        <v>320</v>
      </c>
      <c r="C318" s="29" t="s">
        <v>272</v>
      </c>
      <c r="D318" s="634" t="s">
        <v>316</v>
      </c>
      <c r="E318" s="2" t="s">
        <v>71</v>
      </c>
      <c r="F318" s="20"/>
      <c r="G318" s="6">
        <f t="shared" si="178"/>
        <v>300</v>
      </c>
      <c r="H318" s="6">
        <v>285</v>
      </c>
      <c r="I318" s="156"/>
      <c r="J318" s="6"/>
      <c r="K318" s="6">
        <v>15</v>
      </c>
      <c r="L318" s="556"/>
      <c r="M318" s="6">
        <f t="shared" si="179"/>
        <v>285</v>
      </c>
      <c r="N318" s="6">
        <v>285</v>
      </c>
      <c r="O318" s="599"/>
      <c r="P318" s="6"/>
      <c r="Q318" s="6"/>
      <c r="R318" s="6"/>
      <c r="S318" s="6"/>
      <c r="T318" s="6"/>
      <c r="U318" s="1"/>
      <c r="V318" s="86"/>
      <c r="W318" s="20"/>
      <c r="X318" s="535" t="s">
        <v>894</v>
      </c>
      <c r="Y318" s="538" t="s">
        <v>608</v>
      </c>
    </row>
    <row r="319" spans="1:25" s="18" customFormat="1" ht="33" customHeight="1">
      <c r="A319" s="32">
        <v>7</v>
      </c>
      <c r="B319" s="101" t="s">
        <v>737</v>
      </c>
      <c r="C319" s="29" t="s">
        <v>740</v>
      </c>
      <c r="D319" s="634" t="s">
        <v>316</v>
      </c>
      <c r="E319" s="2" t="s">
        <v>71</v>
      </c>
      <c r="F319" s="20"/>
      <c r="G319" s="6">
        <f t="shared" si="178"/>
        <v>300</v>
      </c>
      <c r="H319" s="6">
        <v>285</v>
      </c>
      <c r="I319" s="156"/>
      <c r="J319" s="6"/>
      <c r="K319" s="6">
        <v>15</v>
      </c>
      <c r="L319" s="556"/>
      <c r="M319" s="6">
        <f t="shared" si="179"/>
        <v>285</v>
      </c>
      <c r="N319" s="6">
        <v>285</v>
      </c>
      <c r="O319" s="599"/>
      <c r="P319" s="6"/>
      <c r="Q319" s="6"/>
      <c r="R319" s="6"/>
      <c r="S319" s="6"/>
      <c r="T319" s="6"/>
      <c r="U319" s="1"/>
      <c r="V319" s="86"/>
      <c r="W319" s="20"/>
      <c r="X319" s="535" t="s">
        <v>894</v>
      </c>
      <c r="Y319" s="538" t="s">
        <v>608</v>
      </c>
    </row>
    <row r="320" spans="1:25" s="18" customFormat="1" ht="33" customHeight="1">
      <c r="A320" s="32">
        <v>8</v>
      </c>
      <c r="B320" s="101" t="s">
        <v>738</v>
      </c>
      <c r="C320" s="29" t="s">
        <v>740</v>
      </c>
      <c r="D320" s="634" t="s">
        <v>316</v>
      </c>
      <c r="E320" s="2" t="s">
        <v>71</v>
      </c>
      <c r="F320" s="20"/>
      <c r="G320" s="6">
        <f t="shared" si="178"/>
        <v>300</v>
      </c>
      <c r="H320" s="6">
        <v>285</v>
      </c>
      <c r="I320" s="156"/>
      <c r="J320" s="6"/>
      <c r="K320" s="6">
        <v>15</v>
      </c>
      <c r="L320" s="556"/>
      <c r="M320" s="6">
        <f t="shared" si="179"/>
        <v>285</v>
      </c>
      <c r="N320" s="6">
        <v>285</v>
      </c>
      <c r="O320" s="599"/>
      <c r="P320" s="6"/>
      <c r="Q320" s="6"/>
      <c r="R320" s="6"/>
      <c r="S320" s="6"/>
      <c r="T320" s="6"/>
      <c r="U320" s="1"/>
      <c r="V320" s="86"/>
      <c r="W320" s="20"/>
      <c r="X320" s="535" t="s">
        <v>894</v>
      </c>
      <c r="Y320" s="538" t="s">
        <v>608</v>
      </c>
    </row>
    <row r="321" spans="1:28" s="18" customFormat="1" ht="21" customHeight="1">
      <c r="A321" s="32">
        <v>9</v>
      </c>
      <c r="B321" s="101" t="s">
        <v>739</v>
      </c>
      <c r="C321" s="29" t="s">
        <v>740</v>
      </c>
      <c r="D321" s="634" t="s">
        <v>316</v>
      </c>
      <c r="E321" s="2" t="s">
        <v>71</v>
      </c>
      <c r="F321" s="20"/>
      <c r="G321" s="6">
        <f t="shared" si="178"/>
        <v>300</v>
      </c>
      <c r="H321" s="6">
        <v>285</v>
      </c>
      <c r="I321" s="156"/>
      <c r="J321" s="6"/>
      <c r="K321" s="6">
        <v>15</v>
      </c>
      <c r="L321" s="556"/>
      <c r="M321" s="6">
        <f t="shared" si="179"/>
        <v>285</v>
      </c>
      <c r="N321" s="6">
        <v>285</v>
      </c>
      <c r="O321" s="599"/>
      <c r="P321" s="6"/>
      <c r="Q321" s="6"/>
      <c r="R321" s="6"/>
      <c r="S321" s="6"/>
      <c r="T321" s="6"/>
      <c r="U321" s="1" t="s">
        <v>40</v>
      </c>
      <c r="V321" s="86"/>
      <c r="W321" s="20"/>
      <c r="X321" s="535" t="s">
        <v>894</v>
      </c>
      <c r="Y321" s="538" t="s">
        <v>608</v>
      </c>
    </row>
    <row r="322" spans="1:28" s="18" customFormat="1" ht="21" customHeight="1">
      <c r="A322" s="16" t="s">
        <v>51</v>
      </c>
      <c r="B322" s="90" t="s">
        <v>52</v>
      </c>
      <c r="C322" s="17"/>
      <c r="D322" s="625"/>
      <c r="E322" s="17"/>
      <c r="F322" s="17"/>
      <c r="G322" s="8"/>
      <c r="H322" s="8"/>
      <c r="I322" s="154"/>
      <c r="J322" s="8"/>
      <c r="K322" s="8"/>
      <c r="L322" s="740"/>
      <c r="M322" s="8"/>
      <c r="N322" s="8"/>
      <c r="O322" s="601"/>
      <c r="P322" s="8"/>
      <c r="Q322" s="8"/>
      <c r="R322" s="8"/>
      <c r="S322" s="8"/>
      <c r="T322" s="8"/>
      <c r="U322" s="89"/>
      <c r="V322" s="89"/>
      <c r="W322" s="17"/>
      <c r="X322" s="535" t="s">
        <v>894</v>
      </c>
      <c r="Y322" s="538" t="s">
        <v>895</v>
      </c>
    </row>
    <row r="323" spans="1:28" s="36" customFormat="1" ht="31.5">
      <c r="A323" s="34"/>
      <c r="B323" s="102" t="s">
        <v>388</v>
      </c>
      <c r="C323" s="39"/>
      <c r="D323" s="636"/>
      <c r="E323" s="39"/>
      <c r="F323" s="39"/>
      <c r="G323" s="10"/>
      <c r="H323" s="10"/>
      <c r="I323" s="155"/>
      <c r="J323" s="10"/>
      <c r="K323" s="10"/>
      <c r="L323" s="743"/>
      <c r="M323" s="10"/>
      <c r="N323" s="10"/>
      <c r="O323" s="604"/>
      <c r="P323" s="10"/>
      <c r="Q323" s="10"/>
      <c r="R323" s="10"/>
      <c r="S323" s="10"/>
      <c r="T323" s="10"/>
      <c r="U323" s="103"/>
      <c r="V323" s="103"/>
      <c r="W323" s="39"/>
      <c r="X323" s="535" t="s">
        <v>894</v>
      </c>
      <c r="Y323" s="538" t="s">
        <v>895</v>
      </c>
    </row>
    <row r="324" spans="1:28" s="18" customFormat="1" ht="21" customHeight="1">
      <c r="A324" s="16" t="s">
        <v>53</v>
      </c>
      <c r="B324" s="90" t="s">
        <v>54</v>
      </c>
      <c r="C324" s="17"/>
      <c r="D324" s="625"/>
      <c r="E324" s="17"/>
      <c r="F324" s="17"/>
      <c r="G324" s="8">
        <f t="shared" ref="G324:T324" si="180">+G325+G338+G339+G356</f>
        <v>101745</v>
      </c>
      <c r="H324" s="8">
        <f t="shared" si="180"/>
        <v>101745</v>
      </c>
      <c r="I324" s="154"/>
      <c r="J324" s="8">
        <f t="shared" si="180"/>
        <v>0</v>
      </c>
      <c r="K324" s="8">
        <f t="shared" si="180"/>
        <v>0</v>
      </c>
      <c r="L324" s="740">
        <f t="shared" si="180"/>
        <v>0</v>
      </c>
      <c r="M324" s="8">
        <f t="shared" si="180"/>
        <v>101745</v>
      </c>
      <c r="N324" s="8">
        <f t="shared" si="180"/>
        <v>101745</v>
      </c>
      <c r="O324" s="601"/>
      <c r="P324" s="8">
        <f t="shared" si="180"/>
        <v>0</v>
      </c>
      <c r="Q324" s="8">
        <f t="shared" si="180"/>
        <v>0</v>
      </c>
      <c r="R324" s="8">
        <f t="shared" si="180"/>
        <v>0</v>
      </c>
      <c r="S324" s="8">
        <f t="shared" si="180"/>
        <v>0</v>
      </c>
      <c r="T324" s="8">
        <f t="shared" si="180"/>
        <v>0</v>
      </c>
      <c r="U324" s="89"/>
      <c r="V324" s="89"/>
      <c r="W324" s="17"/>
      <c r="X324" s="535" t="s">
        <v>894</v>
      </c>
      <c r="Y324" s="538" t="s">
        <v>895</v>
      </c>
    </row>
    <row r="325" spans="1:28" s="23" customFormat="1" ht="21" customHeight="1">
      <c r="A325" s="16" t="s">
        <v>210</v>
      </c>
      <c r="B325" s="90" t="s">
        <v>152</v>
      </c>
      <c r="C325" s="17"/>
      <c r="D325" s="625"/>
      <c r="E325" s="17"/>
      <c r="F325" s="17"/>
      <c r="G325" s="8">
        <f>SUBTOTAL(9,G326:G337)</f>
        <v>14870</v>
      </c>
      <c r="H325" s="8">
        <f t="shared" ref="H325:P325" si="181">SUBTOTAL(9,H326:H337)</f>
        <v>14870</v>
      </c>
      <c r="I325" s="154"/>
      <c r="J325" s="8">
        <f t="shared" si="181"/>
        <v>0</v>
      </c>
      <c r="K325" s="8">
        <f t="shared" si="181"/>
        <v>0</v>
      </c>
      <c r="L325" s="740">
        <f t="shared" si="181"/>
        <v>0</v>
      </c>
      <c r="M325" s="8">
        <f t="shared" si="181"/>
        <v>14870</v>
      </c>
      <c r="N325" s="8">
        <f t="shared" si="181"/>
        <v>14870</v>
      </c>
      <c r="O325" s="601"/>
      <c r="P325" s="8">
        <f t="shared" si="181"/>
        <v>0</v>
      </c>
      <c r="Q325" s="8">
        <f t="shared" ref="Q325:T325" si="182">SUM(Q326:Q337)</f>
        <v>0</v>
      </c>
      <c r="R325" s="8">
        <f t="shared" si="182"/>
        <v>0</v>
      </c>
      <c r="S325" s="8">
        <f t="shared" si="182"/>
        <v>0</v>
      </c>
      <c r="T325" s="8">
        <f t="shared" si="182"/>
        <v>0</v>
      </c>
      <c r="U325" s="89"/>
      <c r="V325" s="89"/>
      <c r="W325" s="17"/>
      <c r="X325" s="535" t="s">
        <v>894</v>
      </c>
      <c r="Y325" s="538" t="s">
        <v>895</v>
      </c>
      <c r="AB325" s="533" t="e">
        <f>+N325+ĐT!#REF!</f>
        <v>#REF!</v>
      </c>
    </row>
    <row r="326" spans="1:28" s="18" customFormat="1" ht="21" customHeight="1">
      <c r="A326" s="19" t="s">
        <v>18</v>
      </c>
      <c r="B326" s="26" t="s">
        <v>440</v>
      </c>
      <c r="C326" s="27" t="s">
        <v>202</v>
      </c>
      <c r="D326" s="628" t="s">
        <v>441</v>
      </c>
      <c r="E326" s="2" t="s">
        <v>71</v>
      </c>
      <c r="F326" s="27"/>
      <c r="G326" s="7">
        <v>400</v>
      </c>
      <c r="H326" s="7">
        <v>400</v>
      </c>
      <c r="I326" s="614"/>
      <c r="J326" s="7"/>
      <c r="K326" s="7"/>
      <c r="L326" s="742"/>
      <c r="M326" s="7">
        <f>+N326</f>
        <v>400</v>
      </c>
      <c r="N326" s="7">
        <v>400</v>
      </c>
      <c r="O326" s="603"/>
      <c r="P326" s="7"/>
      <c r="Q326" s="7"/>
      <c r="R326" s="7"/>
      <c r="S326" s="7"/>
      <c r="T326" s="7"/>
      <c r="U326" s="1"/>
      <c r="V326" s="86"/>
      <c r="W326" s="20"/>
      <c r="X326" s="535" t="s">
        <v>894</v>
      </c>
      <c r="Y326" s="538" t="s">
        <v>605</v>
      </c>
    </row>
    <row r="327" spans="1:28" s="663" customFormat="1" ht="31.5">
      <c r="A327" s="794" t="s">
        <v>19</v>
      </c>
      <c r="B327" s="796" t="s">
        <v>228</v>
      </c>
      <c r="C327" s="637" t="s">
        <v>206</v>
      </c>
      <c r="D327" s="637" t="s">
        <v>229</v>
      </c>
      <c r="E327" s="626" t="s">
        <v>71</v>
      </c>
      <c r="F327" s="626"/>
      <c r="G327" s="556">
        <v>1500</v>
      </c>
      <c r="H327" s="744">
        <v>1500</v>
      </c>
      <c r="I327" s="744"/>
      <c r="J327" s="556"/>
      <c r="K327" s="556"/>
      <c r="L327" s="556"/>
      <c r="M327" s="556">
        <f t="shared" ref="M327:M336" si="183">+G327</f>
        <v>1500</v>
      </c>
      <c r="N327" s="556">
        <f t="shared" ref="N327:N336" si="184">+M327</f>
        <v>1500</v>
      </c>
      <c r="O327" s="556"/>
      <c r="P327" s="556"/>
      <c r="Q327" s="556"/>
      <c r="R327" s="556"/>
      <c r="S327" s="556"/>
      <c r="T327" s="556"/>
      <c r="U327" s="637" t="s">
        <v>40</v>
      </c>
      <c r="V327" s="795"/>
      <c r="W327" s="626"/>
      <c r="X327" s="793" t="s">
        <v>894</v>
      </c>
      <c r="Y327" s="793" t="s">
        <v>605</v>
      </c>
    </row>
    <row r="328" spans="1:28" s="663" customFormat="1" ht="31.5">
      <c r="A328" s="794" t="s">
        <v>60</v>
      </c>
      <c r="B328" s="796" t="s">
        <v>230</v>
      </c>
      <c r="C328" s="637" t="s">
        <v>206</v>
      </c>
      <c r="D328" s="637" t="s">
        <v>215</v>
      </c>
      <c r="E328" s="626" t="s">
        <v>71</v>
      </c>
      <c r="F328" s="626"/>
      <c r="G328" s="556">
        <v>1000</v>
      </c>
      <c r="H328" s="744">
        <v>1000</v>
      </c>
      <c r="I328" s="744"/>
      <c r="J328" s="556"/>
      <c r="K328" s="556"/>
      <c r="L328" s="556"/>
      <c r="M328" s="556">
        <f t="shared" si="183"/>
        <v>1000</v>
      </c>
      <c r="N328" s="556">
        <f t="shared" si="184"/>
        <v>1000</v>
      </c>
      <c r="O328" s="556"/>
      <c r="P328" s="556"/>
      <c r="Q328" s="556"/>
      <c r="R328" s="556"/>
      <c r="S328" s="556"/>
      <c r="T328" s="556"/>
      <c r="U328" s="637" t="s">
        <v>40</v>
      </c>
      <c r="V328" s="795"/>
      <c r="W328" s="626"/>
      <c r="X328" s="793" t="s">
        <v>894</v>
      </c>
      <c r="Y328" s="793" t="s">
        <v>605</v>
      </c>
    </row>
    <row r="329" spans="1:28" s="18" customFormat="1" ht="36" customHeight="1">
      <c r="A329" s="19" t="s">
        <v>61</v>
      </c>
      <c r="B329" s="26" t="s">
        <v>231</v>
      </c>
      <c r="C329" s="33" t="s">
        <v>206</v>
      </c>
      <c r="D329" s="637" t="s">
        <v>232</v>
      </c>
      <c r="E329" s="20" t="s">
        <v>71</v>
      </c>
      <c r="F329" s="20"/>
      <c r="G329" s="6">
        <v>5200</v>
      </c>
      <c r="H329" s="44">
        <v>5200</v>
      </c>
      <c r="I329" s="617"/>
      <c r="J329" s="6"/>
      <c r="K329" s="6"/>
      <c r="L329" s="556"/>
      <c r="M329" s="6">
        <f t="shared" si="183"/>
        <v>5200</v>
      </c>
      <c r="N329" s="6">
        <f t="shared" si="184"/>
        <v>5200</v>
      </c>
      <c r="O329" s="599"/>
      <c r="P329" s="6"/>
      <c r="Q329" s="6"/>
      <c r="R329" s="6"/>
      <c r="S329" s="6"/>
      <c r="T329" s="6"/>
      <c r="U329" s="33" t="s">
        <v>40</v>
      </c>
      <c r="V329" s="86"/>
      <c r="W329" s="20"/>
      <c r="X329" s="535" t="s">
        <v>894</v>
      </c>
      <c r="Y329" s="538" t="s">
        <v>605</v>
      </c>
    </row>
    <row r="330" spans="1:28" s="18" customFormat="1" ht="21" customHeight="1">
      <c r="A330" s="19" t="s">
        <v>64</v>
      </c>
      <c r="B330" s="26" t="s">
        <v>233</v>
      </c>
      <c r="C330" s="33" t="s">
        <v>206</v>
      </c>
      <c r="D330" s="637"/>
      <c r="E330" s="20" t="s">
        <v>71</v>
      </c>
      <c r="F330" s="20"/>
      <c r="G330" s="6">
        <v>300</v>
      </c>
      <c r="H330" s="44">
        <v>300</v>
      </c>
      <c r="I330" s="617"/>
      <c r="J330" s="6"/>
      <c r="K330" s="6"/>
      <c r="L330" s="556"/>
      <c r="M330" s="6">
        <f t="shared" si="183"/>
        <v>300</v>
      </c>
      <c r="N330" s="6">
        <f t="shared" si="184"/>
        <v>300</v>
      </c>
      <c r="O330" s="599"/>
      <c r="P330" s="6"/>
      <c r="Q330" s="6"/>
      <c r="R330" s="6"/>
      <c r="S330" s="6"/>
      <c r="T330" s="6"/>
      <c r="U330" s="33" t="s">
        <v>40</v>
      </c>
      <c r="V330" s="86"/>
      <c r="W330" s="20"/>
      <c r="X330" s="535" t="s">
        <v>894</v>
      </c>
      <c r="Y330" s="538" t="s">
        <v>607</v>
      </c>
    </row>
    <row r="331" spans="1:28" s="18" customFormat="1" ht="21" customHeight="1">
      <c r="A331" s="19" t="s">
        <v>88</v>
      </c>
      <c r="B331" s="26" t="s">
        <v>234</v>
      </c>
      <c r="C331" s="33" t="s">
        <v>206</v>
      </c>
      <c r="D331" s="637" t="s">
        <v>235</v>
      </c>
      <c r="E331" s="20" t="s">
        <v>71</v>
      </c>
      <c r="F331" s="20"/>
      <c r="G331" s="6">
        <v>500</v>
      </c>
      <c r="H331" s="44">
        <v>500</v>
      </c>
      <c r="I331" s="617"/>
      <c r="J331" s="6"/>
      <c r="K331" s="6"/>
      <c r="L331" s="556"/>
      <c r="M331" s="6">
        <v>500</v>
      </c>
      <c r="N331" s="6">
        <v>500</v>
      </c>
      <c r="O331" s="599"/>
      <c r="P331" s="6"/>
      <c r="Q331" s="6"/>
      <c r="R331" s="6"/>
      <c r="S331" s="6"/>
      <c r="T331" s="6"/>
      <c r="U331" s="33" t="s">
        <v>40</v>
      </c>
      <c r="V331" s="86"/>
      <c r="W331" s="20"/>
      <c r="X331" s="535" t="s">
        <v>894</v>
      </c>
      <c r="Y331" s="538" t="s">
        <v>607</v>
      </c>
    </row>
    <row r="332" spans="1:28" s="18" customFormat="1" ht="21" customHeight="1">
      <c r="A332" s="19" t="s">
        <v>89</v>
      </c>
      <c r="B332" s="26" t="s">
        <v>442</v>
      </c>
      <c r="C332" s="33" t="s">
        <v>206</v>
      </c>
      <c r="D332" s="637"/>
      <c r="E332" s="20" t="s">
        <v>71</v>
      </c>
      <c r="F332" s="20"/>
      <c r="G332" s="6">
        <v>700</v>
      </c>
      <c r="H332" s="44">
        <v>700</v>
      </c>
      <c r="I332" s="617"/>
      <c r="J332" s="6"/>
      <c r="K332" s="6"/>
      <c r="L332" s="556"/>
      <c r="M332" s="7">
        <f t="shared" ref="M332" si="185">+N332</f>
        <v>700</v>
      </c>
      <c r="N332" s="6">
        <f t="shared" ref="N332" si="186">+H332</f>
        <v>700</v>
      </c>
      <c r="O332" s="599"/>
      <c r="P332" s="6"/>
      <c r="Q332" s="6"/>
      <c r="R332" s="6"/>
      <c r="S332" s="6"/>
      <c r="T332" s="6"/>
      <c r="U332" s="33"/>
      <c r="V332" s="86"/>
      <c r="W332" s="20"/>
      <c r="X332" s="535" t="s">
        <v>894</v>
      </c>
      <c r="Y332" s="538" t="s">
        <v>607</v>
      </c>
    </row>
    <row r="333" spans="1:28" s="18" customFormat="1" ht="21" customHeight="1">
      <c r="A333" s="19" t="s">
        <v>90</v>
      </c>
      <c r="B333" s="26" t="s">
        <v>236</v>
      </c>
      <c r="C333" s="33" t="s">
        <v>206</v>
      </c>
      <c r="D333" s="637" t="s">
        <v>237</v>
      </c>
      <c r="E333" s="20" t="s">
        <v>71</v>
      </c>
      <c r="F333" s="20"/>
      <c r="G333" s="6">
        <v>400</v>
      </c>
      <c r="H333" s="44">
        <v>400</v>
      </c>
      <c r="I333" s="617"/>
      <c r="J333" s="6"/>
      <c r="K333" s="6"/>
      <c r="L333" s="556"/>
      <c r="M333" s="6">
        <f t="shared" si="183"/>
        <v>400</v>
      </c>
      <c r="N333" s="6">
        <f t="shared" si="184"/>
        <v>400</v>
      </c>
      <c r="O333" s="599"/>
      <c r="P333" s="6"/>
      <c r="Q333" s="6"/>
      <c r="R333" s="6"/>
      <c r="S333" s="6"/>
      <c r="T333" s="6"/>
      <c r="U333" s="33" t="s">
        <v>40</v>
      </c>
      <c r="V333" s="86"/>
      <c r="W333" s="20"/>
      <c r="X333" s="535" t="s">
        <v>894</v>
      </c>
      <c r="Y333" s="538" t="s">
        <v>607</v>
      </c>
    </row>
    <row r="334" spans="1:28" s="18" customFormat="1" ht="21" customHeight="1">
      <c r="A334" s="19" t="s">
        <v>91</v>
      </c>
      <c r="B334" s="26" t="s">
        <v>238</v>
      </c>
      <c r="C334" s="33" t="s">
        <v>206</v>
      </c>
      <c r="D334" s="637" t="s">
        <v>239</v>
      </c>
      <c r="E334" s="20" t="s">
        <v>71</v>
      </c>
      <c r="F334" s="20"/>
      <c r="G334" s="6">
        <v>750</v>
      </c>
      <c r="H334" s="44">
        <v>750</v>
      </c>
      <c r="I334" s="617"/>
      <c r="J334" s="6"/>
      <c r="K334" s="6"/>
      <c r="L334" s="556"/>
      <c r="M334" s="6">
        <f t="shared" si="183"/>
        <v>750</v>
      </c>
      <c r="N334" s="6">
        <f t="shared" si="184"/>
        <v>750</v>
      </c>
      <c r="O334" s="599"/>
      <c r="P334" s="6"/>
      <c r="Q334" s="6"/>
      <c r="R334" s="6"/>
      <c r="S334" s="6"/>
      <c r="T334" s="6"/>
      <c r="U334" s="33" t="s">
        <v>40</v>
      </c>
      <c r="V334" s="86"/>
      <c r="W334" s="20"/>
      <c r="X334" s="535" t="s">
        <v>894</v>
      </c>
      <c r="Y334" s="538" t="s">
        <v>607</v>
      </c>
    </row>
    <row r="335" spans="1:28" s="18" customFormat="1" ht="31.5">
      <c r="A335" s="19" t="s">
        <v>92</v>
      </c>
      <c r="B335" s="26" t="s">
        <v>240</v>
      </c>
      <c r="C335" s="33" t="s">
        <v>206</v>
      </c>
      <c r="D335" s="637" t="s">
        <v>241</v>
      </c>
      <c r="E335" s="20" t="s">
        <v>71</v>
      </c>
      <c r="F335" s="20"/>
      <c r="G335" s="6">
        <v>2300</v>
      </c>
      <c r="H335" s="44">
        <v>2300</v>
      </c>
      <c r="I335" s="617"/>
      <c r="J335" s="6"/>
      <c r="K335" s="6"/>
      <c r="L335" s="556"/>
      <c r="M335" s="6">
        <f t="shared" si="183"/>
        <v>2300</v>
      </c>
      <c r="N335" s="6">
        <f t="shared" si="184"/>
        <v>2300</v>
      </c>
      <c r="O335" s="599"/>
      <c r="P335" s="6"/>
      <c r="Q335" s="6"/>
      <c r="R335" s="6"/>
      <c r="S335" s="6"/>
      <c r="T335" s="6"/>
      <c r="U335" s="33" t="s">
        <v>40</v>
      </c>
      <c r="V335" s="86"/>
      <c r="W335" s="20"/>
      <c r="X335" s="535" t="s">
        <v>894</v>
      </c>
      <c r="Y335" s="538" t="s">
        <v>890</v>
      </c>
    </row>
    <row r="336" spans="1:28" s="18" customFormat="1" ht="31.5">
      <c r="A336" s="19" t="s">
        <v>93</v>
      </c>
      <c r="B336" s="26" t="s">
        <v>242</v>
      </c>
      <c r="C336" s="33" t="s">
        <v>202</v>
      </c>
      <c r="D336" s="637" t="s">
        <v>243</v>
      </c>
      <c r="E336" s="20" t="s">
        <v>71</v>
      </c>
      <c r="F336" s="20"/>
      <c r="G336" s="6">
        <v>770</v>
      </c>
      <c r="H336" s="44">
        <v>770</v>
      </c>
      <c r="I336" s="617"/>
      <c r="J336" s="6"/>
      <c r="K336" s="6"/>
      <c r="L336" s="556"/>
      <c r="M336" s="6">
        <f t="shared" si="183"/>
        <v>770</v>
      </c>
      <c r="N336" s="6">
        <f t="shared" si="184"/>
        <v>770</v>
      </c>
      <c r="O336" s="599"/>
      <c r="P336" s="6"/>
      <c r="Q336" s="6"/>
      <c r="R336" s="6"/>
      <c r="S336" s="6"/>
      <c r="T336" s="6"/>
      <c r="U336" s="33" t="s">
        <v>40</v>
      </c>
      <c r="V336" s="86"/>
      <c r="W336" s="20"/>
      <c r="X336" s="535" t="s">
        <v>894</v>
      </c>
      <c r="Y336" s="538" t="s">
        <v>608</v>
      </c>
    </row>
    <row r="337" spans="1:30" s="18" customFormat="1" ht="31.5">
      <c r="A337" s="19" t="s">
        <v>94</v>
      </c>
      <c r="B337" s="26" t="s">
        <v>244</v>
      </c>
      <c r="C337" s="33" t="s">
        <v>206</v>
      </c>
      <c r="D337" s="637" t="s">
        <v>243</v>
      </c>
      <c r="E337" s="20" t="s">
        <v>71</v>
      </c>
      <c r="F337" s="20"/>
      <c r="G337" s="6">
        <v>1050</v>
      </c>
      <c r="H337" s="44">
        <v>1050</v>
      </c>
      <c r="I337" s="617"/>
      <c r="J337" s="6"/>
      <c r="K337" s="6"/>
      <c r="L337" s="556"/>
      <c r="M337" s="6">
        <f>+N337</f>
        <v>1050</v>
      </c>
      <c r="N337" s="6">
        <f>+G337</f>
        <v>1050</v>
      </c>
      <c r="O337" s="599"/>
      <c r="P337" s="6"/>
      <c r="Q337" s="6"/>
      <c r="R337" s="6"/>
      <c r="S337" s="6"/>
      <c r="T337" s="6"/>
      <c r="U337" s="1" t="s">
        <v>40</v>
      </c>
      <c r="V337" s="86"/>
      <c r="W337" s="20"/>
      <c r="X337" s="535" t="s">
        <v>894</v>
      </c>
      <c r="Y337" s="538" t="s">
        <v>608</v>
      </c>
    </row>
    <row r="338" spans="1:30" s="23" customFormat="1" ht="21" customHeight="1">
      <c r="A338" s="16" t="s">
        <v>216</v>
      </c>
      <c r="B338" s="90" t="s">
        <v>217</v>
      </c>
      <c r="C338" s="17"/>
      <c r="D338" s="625"/>
      <c r="E338" s="17"/>
      <c r="F338" s="17"/>
      <c r="G338" s="8"/>
      <c r="H338" s="8"/>
      <c r="I338" s="154"/>
      <c r="J338" s="8"/>
      <c r="K338" s="8"/>
      <c r="L338" s="740"/>
      <c r="M338" s="8"/>
      <c r="N338" s="8"/>
      <c r="O338" s="601"/>
      <c r="P338" s="8"/>
      <c r="Q338" s="8"/>
      <c r="R338" s="8"/>
      <c r="S338" s="8"/>
      <c r="T338" s="8"/>
      <c r="U338" s="89"/>
      <c r="V338" s="89"/>
      <c r="W338" s="17"/>
      <c r="X338" s="535" t="s">
        <v>894</v>
      </c>
      <c r="Y338" s="538" t="s">
        <v>895</v>
      </c>
    </row>
    <row r="339" spans="1:30" s="18" customFormat="1" ht="21" customHeight="1">
      <c r="A339" s="16" t="s">
        <v>322</v>
      </c>
      <c r="B339" s="90" t="s">
        <v>247</v>
      </c>
      <c r="C339" s="20"/>
      <c r="D339" s="626"/>
      <c r="E339" s="20"/>
      <c r="F339" s="20"/>
      <c r="G339" s="8">
        <f>SUBTOTAL(9,G340:G355)</f>
        <v>51181</v>
      </c>
      <c r="H339" s="8">
        <f t="shared" ref="H339:P339" si="187">SUBTOTAL(9,H340:H355)</f>
        <v>51181</v>
      </c>
      <c r="I339" s="154"/>
      <c r="J339" s="8">
        <f t="shared" si="187"/>
        <v>0</v>
      </c>
      <c r="K339" s="8">
        <f t="shared" si="187"/>
        <v>0</v>
      </c>
      <c r="L339" s="740">
        <f t="shared" si="187"/>
        <v>0</v>
      </c>
      <c r="M339" s="8">
        <f t="shared" si="187"/>
        <v>51181</v>
      </c>
      <c r="N339" s="8">
        <f t="shared" si="187"/>
        <v>51181</v>
      </c>
      <c r="O339" s="601"/>
      <c r="P339" s="8">
        <f t="shared" si="187"/>
        <v>0</v>
      </c>
      <c r="Q339" s="8">
        <f t="shared" ref="Q339:T339" si="188">SUM(Q340:Q355)</f>
        <v>0</v>
      </c>
      <c r="R339" s="8">
        <f t="shared" si="188"/>
        <v>0</v>
      </c>
      <c r="S339" s="8">
        <f t="shared" si="188"/>
        <v>0</v>
      </c>
      <c r="T339" s="8">
        <f t="shared" si="188"/>
        <v>0</v>
      </c>
      <c r="U339" s="86"/>
      <c r="V339" s="86"/>
      <c r="W339" s="20"/>
      <c r="X339" s="535" t="s">
        <v>894</v>
      </c>
      <c r="Y339" s="538" t="s">
        <v>895</v>
      </c>
      <c r="AD339" s="151" t="e">
        <f>+N339+ĐT!#REF!</f>
        <v>#REF!</v>
      </c>
    </row>
    <row r="340" spans="1:30" s="18" customFormat="1" ht="35.25" customHeight="1">
      <c r="A340" s="19" t="s">
        <v>18</v>
      </c>
      <c r="B340" s="91" t="s">
        <v>741</v>
      </c>
      <c r="C340" s="20" t="s">
        <v>406</v>
      </c>
      <c r="D340" s="626"/>
      <c r="E340" s="20" t="s">
        <v>71</v>
      </c>
      <c r="F340" s="20"/>
      <c r="G340" s="6">
        <v>1000</v>
      </c>
      <c r="H340" s="6">
        <v>1000</v>
      </c>
      <c r="I340" s="156"/>
      <c r="J340" s="6"/>
      <c r="K340" s="6"/>
      <c r="L340" s="556"/>
      <c r="M340" s="6">
        <v>1000</v>
      </c>
      <c r="N340" s="6">
        <v>1000</v>
      </c>
      <c r="O340" s="599"/>
      <c r="P340" s="6"/>
      <c r="Q340" s="6"/>
      <c r="R340" s="6"/>
      <c r="S340" s="6"/>
      <c r="T340" s="6"/>
      <c r="U340" s="1" t="s">
        <v>40</v>
      </c>
      <c r="V340" s="86"/>
      <c r="W340" s="20"/>
      <c r="X340" s="535" t="s">
        <v>894</v>
      </c>
      <c r="Y340" s="538" t="s">
        <v>605</v>
      </c>
      <c r="AD340" s="18">
        <v>158681</v>
      </c>
    </row>
    <row r="341" spans="1:30" s="18" customFormat="1" ht="31.5">
      <c r="A341" s="19" t="s">
        <v>19</v>
      </c>
      <c r="B341" s="91" t="s">
        <v>412</v>
      </c>
      <c r="C341" s="20" t="s">
        <v>396</v>
      </c>
      <c r="D341" s="626"/>
      <c r="E341" s="20" t="s">
        <v>71</v>
      </c>
      <c r="F341" s="20"/>
      <c r="G341" s="6">
        <v>3081</v>
      </c>
      <c r="H341" s="6">
        <v>3081</v>
      </c>
      <c r="I341" s="156"/>
      <c r="J341" s="6"/>
      <c r="K341" s="6"/>
      <c r="L341" s="556"/>
      <c r="M341" s="6">
        <v>3081</v>
      </c>
      <c r="N341" s="6">
        <v>3081</v>
      </c>
      <c r="O341" s="599"/>
      <c r="P341" s="6"/>
      <c r="Q341" s="6"/>
      <c r="R341" s="6"/>
      <c r="S341" s="6"/>
      <c r="T341" s="6"/>
      <c r="U341" s="1" t="s">
        <v>40</v>
      </c>
      <c r="V341" s="86"/>
      <c r="W341" s="20"/>
      <c r="X341" s="535" t="s">
        <v>894</v>
      </c>
      <c r="Y341" s="538" t="s">
        <v>614</v>
      </c>
      <c r="AD341" s="151" t="e">
        <f>+AD339-AD340</f>
        <v>#REF!</v>
      </c>
    </row>
    <row r="342" spans="1:30" s="18" customFormat="1" ht="31.5">
      <c r="A342" s="19" t="s">
        <v>60</v>
      </c>
      <c r="B342" s="91" t="s">
        <v>413</v>
      </c>
      <c r="C342" s="20" t="s">
        <v>410</v>
      </c>
      <c r="D342" s="626"/>
      <c r="E342" s="20" t="s">
        <v>71</v>
      </c>
      <c r="F342" s="20"/>
      <c r="G342" s="6">
        <v>1000</v>
      </c>
      <c r="H342" s="6">
        <v>1000</v>
      </c>
      <c r="I342" s="156"/>
      <c r="J342" s="6"/>
      <c r="K342" s="6"/>
      <c r="L342" s="556"/>
      <c r="M342" s="6">
        <v>1000</v>
      </c>
      <c r="N342" s="6">
        <v>1000</v>
      </c>
      <c r="O342" s="599"/>
      <c r="P342" s="6"/>
      <c r="Q342" s="6"/>
      <c r="R342" s="6"/>
      <c r="S342" s="6"/>
      <c r="T342" s="6"/>
      <c r="U342" s="1" t="s">
        <v>40</v>
      </c>
      <c r="V342" s="86"/>
      <c r="W342" s="20"/>
      <c r="X342" s="535" t="s">
        <v>894</v>
      </c>
      <c r="Y342" s="538" t="s">
        <v>605</v>
      </c>
    </row>
    <row r="343" spans="1:30" s="18" customFormat="1" ht="21" customHeight="1">
      <c r="A343" s="19" t="s">
        <v>61</v>
      </c>
      <c r="B343" s="91" t="s">
        <v>414</v>
      </c>
      <c r="C343" s="20" t="s">
        <v>410</v>
      </c>
      <c r="D343" s="626"/>
      <c r="E343" s="20" t="s">
        <v>71</v>
      </c>
      <c r="F343" s="20"/>
      <c r="G343" s="6">
        <v>1000</v>
      </c>
      <c r="H343" s="6">
        <v>1000</v>
      </c>
      <c r="I343" s="156"/>
      <c r="J343" s="6"/>
      <c r="K343" s="6"/>
      <c r="L343" s="556"/>
      <c r="M343" s="6">
        <v>1000</v>
      </c>
      <c r="N343" s="6">
        <v>1000</v>
      </c>
      <c r="O343" s="599"/>
      <c r="P343" s="6"/>
      <c r="Q343" s="6"/>
      <c r="R343" s="6"/>
      <c r="S343" s="6"/>
      <c r="T343" s="6"/>
      <c r="U343" s="1" t="s">
        <v>40</v>
      </c>
      <c r="V343" s="86"/>
      <c r="W343" s="20"/>
      <c r="X343" s="535" t="s">
        <v>894</v>
      </c>
      <c r="Y343" s="538" t="s">
        <v>605</v>
      </c>
    </row>
    <row r="344" spans="1:30" s="18" customFormat="1" ht="31.5">
      <c r="A344" s="19" t="s">
        <v>64</v>
      </c>
      <c r="B344" s="91" t="s">
        <v>415</v>
      </c>
      <c r="C344" s="20" t="s">
        <v>410</v>
      </c>
      <c r="D344" s="626"/>
      <c r="E344" s="20" t="s">
        <v>71</v>
      </c>
      <c r="F344" s="20"/>
      <c r="G344" s="6">
        <v>3000</v>
      </c>
      <c r="H344" s="6">
        <v>3000</v>
      </c>
      <c r="I344" s="156"/>
      <c r="J344" s="6"/>
      <c r="K344" s="6"/>
      <c r="L344" s="556"/>
      <c r="M344" s="6">
        <v>3000</v>
      </c>
      <c r="N344" s="6">
        <v>3000</v>
      </c>
      <c r="O344" s="599"/>
      <c r="P344" s="6"/>
      <c r="Q344" s="6"/>
      <c r="R344" s="6"/>
      <c r="S344" s="6"/>
      <c r="T344" s="6"/>
      <c r="U344" s="1" t="s">
        <v>40</v>
      </c>
      <c r="V344" s="86"/>
      <c r="W344" s="20"/>
      <c r="X344" s="535" t="s">
        <v>894</v>
      </c>
      <c r="Y344" s="538" t="s">
        <v>605</v>
      </c>
    </row>
    <row r="345" spans="1:30" s="18" customFormat="1" ht="21" customHeight="1">
      <c r="A345" s="19" t="s">
        <v>88</v>
      </c>
      <c r="B345" s="91" t="s">
        <v>416</v>
      </c>
      <c r="C345" s="20" t="s">
        <v>405</v>
      </c>
      <c r="D345" s="626"/>
      <c r="E345" s="20" t="s">
        <v>71</v>
      </c>
      <c r="F345" s="20"/>
      <c r="G345" s="6">
        <v>3500</v>
      </c>
      <c r="H345" s="6">
        <v>3500</v>
      </c>
      <c r="I345" s="156"/>
      <c r="J345" s="6"/>
      <c r="K345" s="6"/>
      <c r="L345" s="556"/>
      <c r="M345" s="6">
        <v>3500</v>
      </c>
      <c r="N345" s="6">
        <v>3500</v>
      </c>
      <c r="O345" s="599"/>
      <c r="P345" s="6"/>
      <c r="Q345" s="6"/>
      <c r="R345" s="6"/>
      <c r="S345" s="6"/>
      <c r="T345" s="6"/>
      <c r="U345" s="1" t="s">
        <v>40</v>
      </c>
      <c r="V345" s="86"/>
      <c r="W345" s="20"/>
      <c r="X345" s="535" t="s">
        <v>894</v>
      </c>
      <c r="Y345" s="538" t="s">
        <v>607</v>
      </c>
    </row>
    <row r="346" spans="1:30" s="18" customFormat="1" ht="21" customHeight="1">
      <c r="A346" s="19" t="s">
        <v>89</v>
      </c>
      <c r="B346" s="91" t="s">
        <v>417</v>
      </c>
      <c r="C346" s="20" t="s">
        <v>396</v>
      </c>
      <c r="D346" s="626"/>
      <c r="E346" s="20" t="s">
        <v>71</v>
      </c>
      <c r="F346" s="20"/>
      <c r="G346" s="6">
        <v>5000</v>
      </c>
      <c r="H346" s="6">
        <v>5000</v>
      </c>
      <c r="I346" s="156"/>
      <c r="J346" s="6"/>
      <c r="K346" s="6"/>
      <c r="L346" s="556"/>
      <c r="M346" s="6">
        <v>5000</v>
      </c>
      <c r="N346" s="6">
        <v>5000</v>
      </c>
      <c r="O346" s="599"/>
      <c r="P346" s="6"/>
      <c r="Q346" s="6"/>
      <c r="R346" s="6"/>
      <c r="S346" s="6"/>
      <c r="T346" s="6"/>
      <c r="U346" s="1" t="s">
        <v>40</v>
      </c>
      <c r="V346" s="86"/>
      <c r="W346" s="20"/>
      <c r="X346" s="535" t="s">
        <v>894</v>
      </c>
      <c r="Y346" s="538" t="s">
        <v>607</v>
      </c>
    </row>
    <row r="347" spans="1:30" s="18" customFormat="1" ht="21" customHeight="1">
      <c r="A347" s="19" t="s">
        <v>90</v>
      </c>
      <c r="B347" s="91" t="s">
        <v>418</v>
      </c>
      <c r="C347" s="20" t="s">
        <v>396</v>
      </c>
      <c r="D347" s="626"/>
      <c r="E347" s="20" t="s">
        <v>71</v>
      </c>
      <c r="F347" s="20"/>
      <c r="G347" s="6">
        <v>7000</v>
      </c>
      <c r="H347" s="6">
        <v>7000</v>
      </c>
      <c r="I347" s="156"/>
      <c r="J347" s="6"/>
      <c r="K347" s="6"/>
      <c r="L347" s="556"/>
      <c r="M347" s="6">
        <f>+N347</f>
        <v>7000</v>
      </c>
      <c r="N347" s="6">
        <v>7000</v>
      </c>
      <c r="O347" s="599"/>
      <c r="P347" s="6"/>
      <c r="Q347" s="6"/>
      <c r="R347" s="6"/>
      <c r="S347" s="6"/>
      <c r="T347" s="6"/>
      <c r="U347" s="1" t="s">
        <v>40</v>
      </c>
      <c r="V347" s="86"/>
      <c r="W347" s="20"/>
      <c r="X347" s="535" t="s">
        <v>894</v>
      </c>
      <c r="Y347" s="538" t="s">
        <v>607</v>
      </c>
    </row>
    <row r="348" spans="1:30" s="18" customFormat="1" ht="31.5">
      <c r="A348" s="19" t="s">
        <v>91</v>
      </c>
      <c r="B348" s="91" t="s">
        <v>419</v>
      </c>
      <c r="C348" s="20" t="s">
        <v>397</v>
      </c>
      <c r="D348" s="626"/>
      <c r="E348" s="20" t="s">
        <v>71</v>
      </c>
      <c r="F348" s="20"/>
      <c r="G348" s="6">
        <v>9000</v>
      </c>
      <c r="H348" s="6">
        <v>9000</v>
      </c>
      <c r="I348" s="156"/>
      <c r="J348" s="6"/>
      <c r="K348" s="6"/>
      <c r="L348" s="556"/>
      <c r="M348" s="6">
        <v>9000</v>
      </c>
      <c r="N348" s="6">
        <v>9000</v>
      </c>
      <c r="O348" s="599"/>
      <c r="P348" s="6"/>
      <c r="Q348" s="6"/>
      <c r="R348" s="6"/>
      <c r="S348" s="6"/>
      <c r="T348" s="6"/>
      <c r="U348" s="1" t="s">
        <v>40</v>
      </c>
      <c r="V348" s="86"/>
      <c r="W348" s="20"/>
      <c r="X348" s="535" t="s">
        <v>894</v>
      </c>
      <c r="Y348" s="538" t="s">
        <v>609</v>
      </c>
    </row>
    <row r="349" spans="1:30" s="18" customFormat="1" ht="21" customHeight="1">
      <c r="A349" s="19" t="s">
        <v>92</v>
      </c>
      <c r="B349" s="91" t="s">
        <v>420</v>
      </c>
      <c r="C349" s="20" t="s">
        <v>410</v>
      </c>
      <c r="D349" s="626"/>
      <c r="E349" s="20" t="s">
        <v>71</v>
      </c>
      <c r="F349" s="20"/>
      <c r="G349" s="6">
        <v>3000</v>
      </c>
      <c r="H349" s="6">
        <v>3000</v>
      </c>
      <c r="I349" s="156"/>
      <c r="J349" s="6"/>
      <c r="K349" s="6"/>
      <c r="L349" s="556"/>
      <c r="M349" s="6">
        <v>3000</v>
      </c>
      <c r="N349" s="6">
        <v>3000</v>
      </c>
      <c r="O349" s="599"/>
      <c r="P349" s="6"/>
      <c r="Q349" s="6"/>
      <c r="R349" s="6"/>
      <c r="S349" s="6"/>
      <c r="T349" s="6"/>
      <c r="U349" s="1" t="s">
        <v>40</v>
      </c>
      <c r="V349" s="86"/>
      <c r="W349" s="20"/>
      <c r="X349" s="535" t="s">
        <v>894</v>
      </c>
      <c r="Y349" s="538" t="s">
        <v>609</v>
      </c>
    </row>
    <row r="350" spans="1:30" s="18" customFormat="1" ht="31.5">
      <c r="A350" s="19" t="s">
        <v>93</v>
      </c>
      <c r="B350" s="91" t="s">
        <v>421</v>
      </c>
      <c r="C350" s="20" t="s">
        <v>396</v>
      </c>
      <c r="D350" s="626"/>
      <c r="E350" s="20" t="s">
        <v>71</v>
      </c>
      <c r="F350" s="20"/>
      <c r="G350" s="6">
        <v>3000</v>
      </c>
      <c r="H350" s="6">
        <v>3000</v>
      </c>
      <c r="I350" s="156"/>
      <c r="J350" s="6"/>
      <c r="K350" s="6"/>
      <c r="L350" s="556"/>
      <c r="M350" s="6">
        <v>3000</v>
      </c>
      <c r="N350" s="6">
        <v>3000</v>
      </c>
      <c r="O350" s="599"/>
      <c r="P350" s="6"/>
      <c r="Q350" s="6"/>
      <c r="R350" s="6"/>
      <c r="S350" s="6"/>
      <c r="T350" s="6"/>
      <c r="U350" s="1" t="s">
        <v>40</v>
      </c>
      <c r="V350" s="86"/>
      <c r="W350" s="20"/>
      <c r="X350" s="535" t="s">
        <v>894</v>
      </c>
      <c r="Y350" s="538" t="s">
        <v>609</v>
      </c>
    </row>
    <row r="351" spans="1:30" s="18" customFormat="1" ht="31.5">
      <c r="A351" s="19" t="s">
        <v>94</v>
      </c>
      <c r="B351" s="91" t="s">
        <v>422</v>
      </c>
      <c r="C351" s="20" t="s">
        <v>396</v>
      </c>
      <c r="D351" s="626"/>
      <c r="E351" s="20" t="s">
        <v>71</v>
      </c>
      <c r="F351" s="20"/>
      <c r="G351" s="6">
        <v>3000</v>
      </c>
      <c r="H351" s="6">
        <v>3000</v>
      </c>
      <c r="I351" s="156"/>
      <c r="J351" s="6"/>
      <c r="K351" s="6"/>
      <c r="L351" s="556"/>
      <c r="M351" s="6">
        <v>3000</v>
      </c>
      <c r="N351" s="6">
        <v>3000</v>
      </c>
      <c r="O351" s="599"/>
      <c r="P351" s="6"/>
      <c r="Q351" s="6"/>
      <c r="R351" s="6"/>
      <c r="S351" s="6"/>
      <c r="T351" s="6"/>
      <c r="U351" s="1" t="s">
        <v>40</v>
      </c>
      <c r="V351" s="86"/>
      <c r="W351" s="20"/>
      <c r="X351" s="535" t="s">
        <v>894</v>
      </c>
      <c r="Y351" s="538" t="s">
        <v>609</v>
      </c>
    </row>
    <row r="352" spans="1:30" s="18" customFormat="1" ht="31.5">
      <c r="A352" s="19" t="s">
        <v>95</v>
      </c>
      <c r="B352" s="91" t="s">
        <v>423</v>
      </c>
      <c r="C352" s="20" t="s">
        <v>406</v>
      </c>
      <c r="D352" s="626"/>
      <c r="E352" s="20" t="s">
        <v>71</v>
      </c>
      <c r="F352" s="20"/>
      <c r="G352" s="6">
        <v>2000</v>
      </c>
      <c r="H352" s="6">
        <v>2000</v>
      </c>
      <c r="I352" s="156"/>
      <c r="J352" s="6"/>
      <c r="K352" s="6"/>
      <c r="L352" s="556"/>
      <c r="M352" s="6">
        <v>2000</v>
      </c>
      <c r="N352" s="6">
        <v>2000</v>
      </c>
      <c r="O352" s="599"/>
      <c r="P352" s="6"/>
      <c r="Q352" s="6"/>
      <c r="R352" s="6"/>
      <c r="S352" s="6"/>
      <c r="T352" s="6"/>
      <c r="U352" s="1" t="s">
        <v>40</v>
      </c>
      <c r="V352" s="86"/>
      <c r="W352" s="20"/>
      <c r="X352" s="535" t="s">
        <v>894</v>
      </c>
      <c r="Y352" s="538" t="s">
        <v>606</v>
      </c>
    </row>
    <row r="353" spans="1:25" s="18" customFormat="1" ht="33" customHeight="1">
      <c r="A353" s="19" t="s">
        <v>96</v>
      </c>
      <c r="B353" s="91" t="s">
        <v>424</v>
      </c>
      <c r="C353" s="20" t="s">
        <v>396</v>
      </c>
      <c r="D353" s="626"/>
      <c r="E353" s="20" t="s">
        <v>71</v>
      </c>
      <c r="F353" s="20"/>
      <c r="G353" s="6">
        <v>3000</v>
      </c>
      <c r="H353" s="6">
        <v>3000</v>
      </c>
      <c r="I353" s="156"/>
      <c r="J353" s="6"/>
      <c r="K353" s="6"/>
      <c r="L353" s="556"/>
      <c r="M353" s="6">
        <v>3000</v>
      </c>
      <c r="N353" s="6">
        <v>3000</v>
      </c>
      <c r="O353" s="599"/>
      <c r="P353" s="6"/>
      <c r="Q353" s="6"/>
      <c r="R353" s="6"/>
      <c r="S353" s="6"/>
      <c r="T353" s="6"/>
      <c r="U353" s="1" t="s">
        <v>40</v>
      </c>
      <c r="V353" s="86"/>
      <c r="W353" s="20"/>
      <c r="X353" s="535" t="s">
        <v>894</v>
      </c>
      <c r="Y353" s="538" t="s">
        <v>606</v>
      </c>
    </row>
    <row r="354" spans="1:25" s="18" customFormat="1" ht="31.5">
      <c r="A354" s="19" t="s">
        <v>97</v>
      </c>
      <c r="B354" s="91" t="s">
        <v>425</v>
      </c>
      <c r="C354" s="20" t="s">
        <v>396</v>
      </c>
      <c r="D354" s="626"/>
      <c r="E354" s="20" t="s">
        <v>71</v>
      </c>
      <c r="F354" s="20"/>
      <c r="G354" s="6">
        <v>3000</v>
      </c>
      <c r="H354" s="6">
        <v>3000</v>
      </c>
      <c r="I354" s="156"/>
      <c r="J354" s="6"/>
      <c r="K354" s="6"/>
      <c r="L354" s="556"/>
      <c r="M354" s="6">
        <v>3000</v>
      </c>
      <c r="N354" s="6">
        <v>3000</v>
      </c>
      <c r="O354" s="599"/>
      <c r="P354" s="6"/>
      <c r="Q354" s="6"/>
      <c r="R354" s="6"/>
      <c r="S354" s="6"/>
      <c r="T354" s="6"/>
      <c r="U354" s="1" t="s">
        <v>40</v>
      </c>
      <c r="V354" s="86"/>
      <c r="W354" s="20"/>
      <c r="X354" s="535" t="s">
        <v>894</v>
      </c>
      <c r="Y354" s="538" t="s">
        <v>891</v>
      </c>
    </row>
    <row r="355" spans="1:25" s="18" customFormat="1" ht="21" customHeight="1">
      <c r="A355" s="19" t="s">
        <v>98</v>
      </c>
      <c r="B355" s="91" t="s">
        <v>426</v>
      </c>
      <c r="C355" s="20" t="s">
        <v>427</v>
      </c>
      <c r="D355" s="626"/>
      <c r="E355" s="20" t="s">
        <v>71</v>
      </c>
      <c r="F355" s="20"/>
      <c r="G355" s="6">
        <v>600</v>
      </c>
      <c r="H355" s="6">
        <v>600</v>
      </c>
      <c r="I355" s="156"/>
      <c r="J355" s="6"/>
      <c r="K355" s="6"/>
      <c r="L355" s="556"/>
      <c r="M355" s="6">
        <v>600</v>
      </c>
      <c r="N355" s="6">
        <v>600</v>
      </c>
      <c r="O355" s="599"/>
      <c r="P355" s="6"/>
      <c r="Q355" s="6"/>
      <c r="R355" s="6"/>
      <c r="S355" s="6"/>
      <c r="T355" s="6"/>
      <c r="U355" s="1" t="s">
        <v>40</v>
      </c>
      <c r="V355" s="86"/>
      <c r="W355" s="20"/>
      <c r="X355" s="535" t="s">
        <v>894</v>
      </c>
      <c r="Y355" s="538" t="s">
        <v>605</v>
      </c>
    </row>
    <row r="356" spans="1:25" s="46" customFormat="1" ht="21" customHeight="1">
      <c r="A356" s="16" t="s">
        <v>323</v>
      </c>
      <c r="B356" s="90" t="s">
        <v>258</v>
      </c>
      <c r="C356" s="100"/>
      <c r="D356" s="638"/>
      <c r="E356" s="100"/>
      <c r="F356" s="100"/>
      <c r="G356" s="8">
        <f>SUBTOTAL(9,G357:G369)</f>
        <v>35694</v>
      </c>
      <c r="H356" s="8">
        <f t="shared" ref="H356:P356" si="189">SUBTOTAL(9,H357:H369)</f>
        <v>35694</v>
      </c>
      <c r="I356" s="154"/>
      <c r="J356" s="8">
        <f t="shared" si="189"/>
        <v>0</v>
      </c>
      <c r="K356" s="8">
        <f t="shared" si="189"/>
        <v>0</v>
      </c>
      <c r="L356" s="740">
        <f t="shared" si="189"/>
        <v>0</v>
      </c>
      <c r="M356" s="8">
        <f t="shared" si="189"/>
        <v>35694</v>
      </c>
      <c r="N356" s="8">
        <f t="shared" si="189"/>
        <v>35694</v>
      </c>
      <c r="O356" s="601"/>
      <c r="P356" s="8">
        <f t="shared" si="189"/>
        <v>0</v>
      </c>
      <c r="Q356" s="31">
        <f t="shared" ref="Q356:T356" si="190">SUM(Q357:Q369)</f>
        <v>0</v>
      </c>
      <c r="R356" s="31">
        <f t="shared" si="190"/>
        <v>0</v>
      </c>
      <c r="S356" s="31">
        <f t="shared" si="190"/>
        <v>0</v>
      </c>
      <c r="T356" s="31">
        <f t="shared" si="190"/>
        <v>0</v>
      </c>
      <c r="U356" s="100"/>
      <c r="V356" s="100"/>
      <c r="W356" s="100"/>
      <c r="X356" s="535" t="s">
        <v>894</v>
      </c>
      <c r="Y356" s="538" t="s">
        <v>895</v>
      </c>
    </row>
    <row r="357" spans="1:25" s="18" customFormat="1" ht="31.5">
      <c r="A357" s="32">
        <v>1</v>
      </c>
      <c r="B357" s="28" t="s">
        <v>324</v>
      </c>
      <c r="C357" s="29" t="s">
        <v>276</v>
      </c>
      <c r="D357" s="634" t="s">
        <v>325</v>
      </c>
      <c r="E357" s="20" t="s">
        <v>280</v>
      </c>
      <c r="F357" s="20"/>
      <c r="G357" s="6">
        <v>1615</v>
      </c>
      <c r="H357" s="6">
        <v>1615</v>
      </c>
      <c r="I357" s="156"/>
      <c r="J357" s="6"/>
      <c r="K357" s="6"/>
      <c r="L357" s="556"/>
      <c r="M357" s="6">
        <v>1615</v>
      </c>
      <c r="N357" s="6">
        <v>1615</v>
      </c>
      <c r="O357" s="599"/>
      <c r="P357" s="6"/>
      <c r="Q357" s="6"/>
      <c r="R357" s="6"/>
      <c r="S357" s="6"/>
      <c r="T357" s="6"/>
      <c r="U357" s="1" t="s">
        <v>40</v>
      </c>
      <c r="V357" s="104"/>
      <c r="W357" s="104"/>
      <c r="X357" s="535" t="s">
        <v>894</v>
      </c>
      <c r="Y357" s="538" t="s">
        <v>605</v>
      </c>
    </row>
    <row r="358" spans="1:25" s="18" customFormat="1" ht="31.5">
      <c r="A358" s="32">
        <v>2</v>
      </c>
      <c r="B358" s="28" t="s">
        <v>326</v>
      </c>
      <c r="C358" s="29" t="s">
        <v>327</v>
      </c>
      <c r="D358" s="634" t="s">
        <v>328</v>
      </c>
      <c r="E358" s="20" t="s">
        <v>280</v>
      </c>
      <c r="F358" s="20"/>
      <c r="G358" s="6">
        <v>1425</v>
      </c>
      <c r="H358" s="6">
        <v>1425</v>
      </c>
      <c r="I358" s="156"/>
      <c r="J358" s="6"/>
      <c r="K358" s="6"/>
      <c r="L358" s="556"/>
      <c r="M358" s="6">
        <v>1425</v>
      </c>
      <c r="N358" s="6">
        <v>1425</v>
      </c>
      <c r="O358" s="599"/>
      <c r="P358" s="6"/>
      <c r="Q358" s="6"/>
      <c r="R358" s="6"/>
      <c r="S358" s="6"/>
      <c r="T358" s="6"/>
      <c r="U358" s="1" t="s">
        <v>40</v>
      </c>
      <c r="V358" s="104"/>
      <c r="W358" s="104"/>
      <c r="X358" s="535" t="s">
        <v>894</v>
      </c>
      <c r="Y358" s="538" t="s">
        <v>605</v>
      </c>
    </row>
    <row r="359" spans="1:25" s="18" customFormat="1" ht="31.5">
      <c r="A359" s="32">
        <v>3</v>
      </c>
      <c r="B359" s="101" t="s">
        <v>329</v>
      </c>
      <c r="C359" s="29" t="s">
        <v>273</v>
      </c>
      <c r="D359" s="634" t="s">
        <v>330</v>
      </c>
      <c r="E359" s="20" t="s">
        <v>280</v>
      </c>
      <c r="F359" s="20"/>
      <c r="G359" s="6">
        <v>950</v>
      </c>
      <c r="H359" s="6">
        <v>950</v>
      </c>
      <c r="I359" s="156"/>
      <c r="J359" s="6"/>
      <c r="K359" s="6"/>
      <c r="L359" s="556"/>
      <c r="M359" s="6">
        <v>950</v>
      </c>
      <c r="N359" s="6">
        <v>950</v>
      </c>
      <c r="O359" s="599"/>
      <c r="P359" s="6"/>
      <c r="Q359" s="6"/>
      <c r="R359" s="6"/>
      <c r="S359" s="6"/>
      <c r="T359" s="6"/>
      <c r="U359" s="1" t="s">
        <v>40</v>
      </c>
      <c r="V359" s="104"/>
      <c r="W359" s="104"/>
      <c r="X359" s="535" t="s">
        <v>894</v>
      </c>
      <c r="Y359" s="538" t="s">
        <v>605</v>
      </c>
    </row>
    <row r="360" spans="1:25" s="18" customFormat="1" ht="31.5">
      <c r="A360" s="32">
        <v>4</v>
      </c>
      <c r="B360" s="101" t="s">
        <v>331</v>
      </c>
      <c r="C360" s="29" t="s">
        <v>276</v>
      </c>
      <c r="D360" s="634" t="s">
        <v>332</v>
      </c>
      <c r="E360" s="20" t="s">
        <v>280</v>
      </c>
      <c r="F360" s="20"/>
      <c r="G360" s="6">
        <v>7200</v>
      </c>
      <c r="H360" s="6">
        <v>7200</v>
      </c>
      <c r="I360" s="156"/>
      <c r="J360" s="6"/>
      <c r="K360" s="6"/>
      <c r="L360" s="556"/>
      <c r="M360" s="6">
        <v>7200</v>
      </c>
      <c r="N360" s="6">
        <v>7200</v>
      </c>
      <c r="O360" s="599"/>
      <c r="P360" s="6"/>
      <c r="Q360" s="6"/>
      <c r="R360" s="6"/>
      <c r="S360" s="6"/>
      <c r="T360" s="6"/>
      <c r="U360" s="1" t="s">
        <v>40</v>
      </c>
      <c r="V360" s="104"/>
      <c r="W360" s="104"/>
      <c r="X360" s="535" t="s">
        <v>894</v>
      </c>
      <c r="Y360" s="538" t="s">
        <v>610</v>
      </c>
    </row>
    <row r="361" spans="1:25" s="18" customFormat="1" ht="31.5">
      <c r="A361" s="32">
        <v>5</v>
      </c>
      <c r="B361" s="101" t="s">
        <v>333</v>
      </c>
      <c r="C361" s="29" t="s">
        <v>275</v>
      </c>
      <c r="D361" s="634" t="s">
        <v>334</v>
      </c>
      <c r="E361" s="20" t="s">
        <v>280</v>
      </c>
      <c r="F361" s="20"/>
      <c r="G361" s="6">
        <v>4000</v>
      </c>
      <c r="H361" s="6">
        <v>4000</v>
      </c>
      <c r="I361" s="156"/>
      <c r="J361" s="6"/>
      <c r="K361" s="6"/>
      <c r="L361" s="556"/>
      <c r="M361" s="6">
        <v>4000</v>
      </c>
      <c r="N361" s="6">
        <v>4000</v>
      </c>
      <c r="O361" s="599"/>
      <c r="P361" s="6"/>
      <c r="Q361" s="6"/>
      <c r="R361" s="6"/>
      <c r="S361" s="6"/>
      <c r="T361" s="6"/>
      <c r="U361" s="1" t="s">
        <v>40</v>
      </c>
      <c r="V361" s="104"/>
      <c r="W361" s="104"/>
      <c r="X361" s="535" t="s">
        <v>894</v>
      </c>
      <c r="Y361" s="538" t="s">
        <v>607</v>
      </c>
    </row>
    <row r="362" spans="1:25" s="18" customFormat="1" ht="31.5">
      <c r="A362" s="32">
        <v>6</v>
      </c>
      <c r="B362" s="101" t="s">
        <v>335</v>
      </c>
      <c r="C362" s="29" t="s">
        <v>275</v>
      </c>
      <c r="D362" s="634" t="s">
        <v>336</v>
      </c>
      <c r="E362" s="20" t="s">
        <v>280</v>
      </c>
      <c r="F362" s="20"/>
      <c r="G362" s="6">
        <v>2400</v>
      </c>
      <c r="H362" s="6">
        <v>2400</v>
      </c>
      <c r="I362" s="156"/>
      <c r="J362" s="6"/>
      <c r="K362" s="6"/>
      <c r="L362" s="556"/>
      <c r="M362" s="6">
        <v>2400</v>
      </c>
      <c r="N362" s="6">
        <v>2400</v>
      </c>
      <c r="O362" s="599"/>
      <c r="P362" s="6"/>
      <c r="Q362" s="6"/>
      <c r="R362" s="6"/>
      <c r="S362" s="6"/>
      <c r="T362" s="6"/>
      <c r="U362" s="1" t="s">
        <v>40</v>
      </c>
      <c r="V362" s="104"/>
      <c r="W362" s="104"/>
      <c r="X362" s="535" t="s">
        <v>894</v>
      </c>
      <c r="Y362" s="538" t="s">
        <v>607</v>
      </c>
    </row>
    <row r="363" spans="1:25" s="18" customFormat="1" ht="21" customHeight="1">
      <c r="A363" s="32">
        <v>7</v>
      </c>
      <c r="B363" s="101" t="s">
        <v>337</v>
      </c>
      <c r="C363" s="29" t="s">
        <v>274</v>
      </c>
      <c r="D363" s="634" t="s">
        <v>334</v>
      </c>
      <c r="E363" s="20" t="s">
        <v>280</v>
      </c>
      <c r="F363" s="20"/>
      <c r="G363" s="6">
        <v>4000</v>
      </c>
      <c r="H363" s="6">
        <v>4000</v>
      </c>
      <c r="I363" s="156"/>
      <c r="J363" s="6"/>
      <c r="K363" s="6"/>
      <c r="L363" s="556"/>
      <c r="M363" s="6">
        <v>4000</v>
      </c>
      <c r="N363" s="6">
        <v>4000</v>
      </c>
      <c r="O363" s="599"/>
      <c r="P363" s="6"/>
      <c r="Q363" s="6"/>
      <c r="R363" s="6"/>
      <c r="S363" s="6"/>
      <c r="T363" s="6"/>
      <c r="U363" s="1" t="s">
        <v>40</v>
      </c>
      <c r="V363" s="104"/>
      <c r="W363" s="104"/>
      <c r="X363" s="535" t="s">
        <v>894</v>
      </c>
      <c r="Y363" s="538" t="s">
        <v>607</v>
      </c>
    </row>
    <row r="364" spans="1:25" s="18" customFormat="1" ht="21" customHeight="1">
      <c r="A364" s="32">
        <v>8</v>
      </c>
      <c r="B364" s="101" t="s">
        <v>338</v>
      </c>
      <c r="C364" s="29" t="s">
        <v>274</v>
      </c>
      <c r="D364" s="634" t="s">
        <v>339</v>
      </c>
      <c r="E364" s="20" t="s">
        <v>280</v>
      </c>
      <c r="F364" s="20"/>
      <c r="G364" s="6">
        <v>880</v>
      </c>
      <c r="H364" s="6">
        <v>880</v>
      </c>
      <c r="I364" s="156"/>
      <c r="J364" s="6"/>
      <c r="K364" s="6"/>
      <c r="L364" s="556"/>
      <c r="M364" s="6">
        <v>880</v>
      </c>
      <c r="N364" s="6">
        <v>880</v>
      </c>
      <c r="O364" s="599"/>
      <c r="P364" s="6"/>
      <c r="Q364" s="6"/>
      <c r="R364" s="6"/>
      <c r="S364" s="6"/>
      <c r="T364" s="6"/>
      <c r="U364" s="1" t="s">
        <v>40</v>
      </c>
      <c r="V364" s="104"/>
      <c r="W364" s="104"/>
      <c r="X364" s="535" t="s">
        <v>894</v>
      </c>
      <c r="Y364" s="538" t="s">
        <v>607</v>
      </c>
    </row>
    <row r="365" spans="1:25" s="18" customFormat="1" ht="31.5">
      <c r="A365" s="32">
        <v>9</v>
      </c>
      <c r="B365" s="101" t="s">
        <v>340</v>
      </c>
      <c r="C365" s="29" t="s">
        <v>276</v>
      </c>
      <c r="D365" s="634" t="s">
        <v>341</v>
      </c>
      <c r="E365" s="20" t="s">
        <v>280</v>
      </c>
      <c r="F365" s="20"/>
      <c r="G365" s="6">
        <v>824</v>
      </c>
      <c r="H365" s="6">
        <v>824</v>
      </c>
      <c r="I365" s="156"/>
      <c r="J365" s="6"/>
      <c r="K365" s="6"/>
      <c r="L365" s="556"/>
      <c r="M365" s="6">
        <v>824</v>
      </c>
      <c r="N365" s="6">
        <v>824</v>
      </c>
      <c r="O365" s="599"/>
      <c r="P365" s="6"/>
      <c r="Q365" s="6"/>
      <c r="R365" s="6"/>
      <c r="S365" s="6"/>
      <c r="T365" s="6"/>
      <c r="U365" s="1" t="s">
        <v>40</v>
      </c>
      <c r="V365" s="104"/>
      <c r="W365" s="104"/>
      <c r="X365" s="535" t="s">
        <v>894</v>
      </c>
      <c r="Y365" s="538" t="s">
        <v>607</v>
      </c>
    </row>
    <row r="366" spans="1:25" s="18" customFormat="1" ht="21" customHeight="1">
      <c r="A366" s="32">
        <v>10</v>
      </c>
      <c r="B366" s="101" t="s">
        <v>342</v>
      </c>
      <c r="C366" s="29" t="s">
        <v>273</v>
      </c>
      <c r="D366" s="634" t="s">
        <v>343</v>
      </c>
      <c r="E366" s="20" t="s">
        <v>280</v>
      </c>
      <c r="F366" s="20"/>
      <c r="G366" s="6">
        <v>4000</v>
      </c>
      <c r="H366" s="6">
        <v>4000</v>
      </c>
      <c r="I366" s="156"/>
      <c r="J366" s="6"/>
      <c r="K366" s="6"/>
      <c r="L366" s="556"/>
      <c r="M366" s="6">
        <v>4000</v>
      </c>
      <c r="N366" s="6">
        <v>4000</v>
      </c>
      <c r="O366" s="599"/>
      <c r="P366" s="6"/>
      <c r="Q366" s="6"/>
      <c r="R366" s="6"/>
      <c r="S366" s="6"/>
      <c r="T366" s="6"/>
      <c r="U366" s="1" t="s">
        <v>40</v>
      </c>
      <c r="V366" s="104"/>
      <c r="W366" s="104"/>
      <c r="X366" s="535" t="s">
        <v>894</v>
      </c>
      <c r="Y366" s="538" t="s">
        <v>890</v>
      </c>
    </row>
    <row r="367" spans="1:25" s="18" customFormat="1" ht="31.5">
      <c r="A367" s="32">
        <v>11</v>
      </c>
      <c r="B367" s="101" t="s">
        <v>344</v>
      </c>
      <c r="C367" s="29" t="s">
        <v>275</v>
      </c>
      <c r="D367" s="634"/>
      <c r="E367" s="20" t="s">
        <v>280</v>
      </c>
      <c r="F367" s="20"/>
      <c r="G367" s="6">
        <v>3000</v>
      </c>
      <c r="H367" s="6">
        <v>3000</v>
      </c>
      <c r="I367" s="156"/>
      <c r="J367" s="6"/>
      <c r="K367" s="6"/>
      <c r="L367" s="556"/>
      <c r="M367" s="6">
        <v>3000</v>
      </c>
      <c r="N367" s="6">
        <v>3000</v>
      </c>
      <c r="O367" s="599"/>
      <c r="P367" s="6"/>
      <c r="Q367" s="6"/>
      <c r="R367" s="6"/>
      <c r="S367" s="6"/>
      <c r="T367" s="6"/>
      <c r="U367" s="1" t="s">
        <v>40</v>
      </c>
      <c r="V367" s="104"/>
      <c r="W367" s="104"/>
      <c r="X367" s="535" t="s">
        <v>894</v>
      </c>
      <c r="Y367" s="538" t="s">
        <v>890</v>
      </c>
    </row>
    <row r="368" spans="1:25" s="18" customFormat="1" ht="31.5">
      <c r="A368" s="32">
        <v>12</v>
      </c>
      <c r="B368" s="28" t="s">
        <v>345</v>
      </c>
      <c r="C368" s="29" t="s">
        <v>258</v>
      </c>
      <c r="D368" s="634" t="s">
        <v>346</v>
      </c>
      <c r="E368" s="20" t="s">
        <v>280</v>
      </c>
      <c r="F368" s="20"/>
      <c r="G368" s="6">
        <v>2700</v>
      </c>
      <c r="H368" s="6">
        <v>2700</v>
      </c>
      <c r="I368" s="156"/>
      <c r="J368" s="6"/>
      <c r="K368" s="6"/>
      <c r="L368" s="556"/>
      <c r="M368" s="6">
        <v>2700</v>
      </c>
      <c r="N368" s="6">
        <v>2700</v>
      </c>
      <c r="O368" s="599"/>
      <c r="P368" s="6"/>
      <c r="Q368" s="6"/>
      <c r="R368" s="6"/>
      <c r="S368" s="6"/>
      <c r="T368" s="6"/>
      <c r="U368" s="1" t="s">
        <v>40</v>
      </c>
      <c r="V368" s="104"/>
      <c r="W368" s="104"/>
      <c r="X368" s="535" t="s">
        <v>894</v>
      </c>
      <c r="Y368" s="538" t="s">
        <v>609</v>
      </c>
    </row>
    <row r="369" spans="1:25" s="18" customFormat="1" ht="51" customHeight="1">
      <c r="A369" s="32">
        <v>13</v>
      </c>
      <c r="B369" s="28" t="s">
        <v>347</v>
      </c>
      <c r="C369" s="29" t="s">
        <v>258</v>
      </c>
      <c r="D369" s="634" t="s">
        <v>346</v>
      </c>
      <c r="E369" s="20" t="s">
        <v>280</v>
      </c>
      <c r="F369" s="20"/>
      <c r="G369" s="6">
        <v>2700</v>
      </c>
      <c r="H369" s="6">
        <v>2700</v>
      </c>
      <c r="I369" s="156"/>
      <c r="J369" s="6"/>
      <c r="K369" s="6"/>
      <c r="L369" s="556"/>
      <c r="M369" s="6">
        <v>2700</v>
      </c>
      <c r="N369" s="6">
        <v>2700</v>
      </c>
      <c r="O369" s="599"/>
      <c r="P369" s="6"/>
      <c r="Q369" s="6"/>
      <c r="R369" s="6"/>
      <c r="S369" s="6"/>
      <c r="T369" s="6"/>
      <c r="U369" s="1" t="s">
        <v>40</v>
      </c>
      <c r="V369" s="104"/>
      <c r="W369" s="104"/>
      <c r="X369" s="535" t="s">
        <v>894</v>
      </c>
      <c r="Y369" s="538" t="s">
        <v>608</v>
      </c>
    </row>
    <row r="370" spans="1:25" s="18" customFormat="1" ht="21" customHeight="1">
      <c r="A370" s="16" t="s">
        <v>55</v>
      </c>
      <c r="B370" s="90" t="s">
        <v>56</v>
      </c>
      <c r="C370" s="104"/>
      <c r="D370" s="639"/>
      <c r="E370" s="104"/>
      <c r="F370" s="104"/>
      <c r="G370" s="31">
        <f>+G371</f>
        <v>12120</v>
      </c>
      <c r="H370" s="31">
        <f t="shared" ref="H370:T370" si="191">+H371</f>
        <v>12120</v>
      </c>
      <c r="I370" s="619"/>
      <c r="J370" s="31">
        <f t="shared" si="191"/>
        <v>0</v>
      </c>
      <c r="K370" s="31">
        <f t="shared" si="191"/>
        <v>0</v>
      </c>
      <c r="L370" s="745">
        <f t="shared" si="191"/>
        <v>0</v>
      </c>
      <c r="M370" s="31">
        <f t="shared" si="191"/>
        <v>12120</v>
      </c>
      <c r="N370" s="31">
        <f t="shared" si="191"/>
        <v>12120</v>
      </c>
      <c r="O370" s="609"/>
      <c r="P370" s="31">
        <f t="shared" si="191"/>
        <v>0</v>
      </c>
      <c r="Q370" s="31">
        <f t="shared" si="191"/>
        <v>0</v>
      </c>
      <c r="R370" s="31">
        <f t="shared" si="191"/>
        <v>0</v>
      </c>
      <c r="S370" s="31">
        <f t="shared" si="191"/>
        <v>0</v>
      </c>
      <c r="T370" s="31">
        <f t="shared" si="191"/>
        <v>0</v>
      </c>
      <c r="U370" s="104"/>
      <c r="V370" s="104"/>
      <c r="W370" s="104"/>
      <c r="X370" s="535" t="s">
        <v>894</v>
      </c>
      <c r="Y370" s="538"/>
    </row>
    <row r="371" spans="1:25" s="35" customFormat="1" ht="21" customHeight="1">
      <c r="A371" s="760"/>
      <c r="B371" s="38" t="s">
        <v>809</v>
      </c>
      <c r="C371" s="760"/>
      <c r="D371" s="761"/>
      <c r="E371" s="760"/>
      <c r="F371" s="760"/>
      <c r="G371" s="762">
        <f>SUBTOTAL(9,G372)</f>
        <v>12120</v>
      </c>
      <c r="H371" s="762">
        <f t="shared" ref="H371:V371" si="192">SUBTOTAL(9,H372)</f>
        <v>12120</v>
      </c>
      <c r="I371" s="762">
        <f t="shared" si="192"/>
        <v>0</v>
      </c>
      <c r="J371" s="762">
        <f t="shared" si="192"/>
        <v>0</v>
      </c>
      <c r="K371" s="762">
        <f t="shared" si="192"/>
        <v>0</v>
      </c>
      <c r="L371" s="762">
        <f t="shared" si="192"/>
        <v>0</v>
      </c>
      <c r="M371" s="762">
        <f t="shared" si="192"/>
        <v>12120</v>
      </c>
      <c r="N371" s="762">
        <f t="shared" si="192"/>
        <v>12120</v>
      </c>
      <c r="O371" s="762">
        <f t="shared" si="192"/>
        <v>0</v>
      </c>
      <c r="P371" s="762">
        <f t="shared" si="192"/>
        <v>0</v>
      </c>
      <c r="Q371" s="762">
        <f t="shared" si="192"/>
        <v>0</v>
      </c>
      <c r="R371" s="762">
        <f t="shared" si="192"/>
        <v>0</v>
      </c>
      <c r="S371" s="762">
        <f t="shared" si="192"/>
        <v>0</v>
      </c>
      <c r="T371" s="762">
        <f t="shared" si="192"/>
        <v>0</v>
      </c>
      <c r="U371" s="762">
        <f t="shared" si="192"/>
        <v>0</v>
      </c>
      <c r="V371" s="762">
        <f t="shared" si="192"/>
        <v>0</v>
      </c>
      <c r="W371" s="760"/>
      <c r="X371" s="763" t="s">
        <v>894</v>
      </c>
      <c r="Y371" s="764"/>
    </row>
    <row r="372" spans="1:25" s="46" customFormat="1" ht="94.5">
      <c r="A372" s="770"/>
      <c r="B372" s="765" t="s">
        <v>1488</v>
      </c>
      <c r="C372" s="771" t="s">
        <v>1489</v>
      </c>
      <c r="D372" s="772" t="s">
        <v>1490</v>
      </c>
      <c r="E372" s="771" t="s">
        <v>1491</v>
      </c>
      <c r="F372" s="770"/>
      <c r="G372" s="766">
        <f>SUM(H372:K372)</f>
        <v>12120</v>
      </c>
      <c r="H372" s="766">
        <v>12120</v>
      </c>
      <c r="I372" s="767"/>
      <c r="J372" s="766"/>
      <c r="K372" s="766"/>
      <c r="L372" s="768"/>
      <c r="M372" s="766">
        <f>SUM(N372:P372)</f>
        <v>12120</v>
      </c>
      <c r="N372" s="766">
        <v>12120</v>
      </c>
      <c r="O372" s="769"/>
      <c r="P372" s="766"/>
      <c r="Q372" s="766"/>
      <c r="R372" s="766"/>
      <c r="S372" s="766"/>
      <c r="T372" s="766"/>
      <c r="U372" s="770"/>
      <c r="V372" s="770"/>
      <c r="W372" s="770"/>
      <c r="X372" s="535"/>
      <c r="Y372" s="538"/>
    </row>
    <row r="373" spans="1:25" s="18" customFormat="1" ht="20.25" customHeight="1">
      <c r="A373" s="105"/>
      <c r="B373" s="106"/>
      <c r="C373" s="107"/>
      <c r="D373" s="640"/>
      <c r="E373" s="107"/>
      <c r="F373" s="107"/>
      <c r="G373" s="108"/>
      <c r="H373" s="108"/>
      <c r="I373" s="620"/>
      <c r="J373" s="108"/>
      <c r="K373" s="108"/>
      <c r="L373" s="746"/>
      <c r="M373" s="108"/>
      <c r="N373" s="108"/>
      <c r="O373" s="610"/>
      <c r="P373" s="108"/>
      <c r="Q373" s="108"/>
      <c r="R373" s="108"/>
      <c r="S373" s="108"/>
      <c r="T373" s="108"/>
      <c r="U373" s="105"/>
      <c r="V373" s="107"/>
      <c r="W373" s="107"/>
      <c r="X373" s="536"/>
      <c r="Y373" s="538"/>
    </row>
  </sheetData>
  <autoFilter ref="A10:AB373"/>
  <mergeCells count="37">
    <mergeCell ref="C5:C9"/>
    <mergeCell ref="D5:D9"/>
    <mergeCell ref="E5:E9"/>
    <mergeCell ref="L5:L9"/>
    <mergeCell ref="G6:K6"/>
    <mergeCell ref="G7:G9"/>
    <mergeCell ref="F6:F9"/>
    <mergeCell ref="K8:K9"/>
    <mergeCell ref="I8:I9"/>
    <mergeCell ref="X5:Y9"/>
    <mergeCell ref="Q5:R6"/>
    <mergeCell ref="H7:K7"/>
    <mergeCell ref="U5:V6"/>
    <mergeCell ref="H8:H9"/>
    <mergeCell ref="M5:P6"/>
    <mergeCell ref="M7:M9"/>
    <mergeCell ref="S5:T6"/>
    <mergeCell ref="N7:P7"/>
    <mergeCell ref="N8:N9"/>
    <mergeCell ref="O8:O9"/>
    <mergeCell ref="P8:P9"/>
    <mergeCell ref="A1:B1"/>
    <mergeCell ref="M4:W4"/>
    <mergeCell ref="G5:K5"/>
    <mergeCell ref="A3:W3"/>
    <mergeCell ref="W5:W9"/>
    <mergeCell ref="Q7:Q9"/>
    <mergeCell ref="R7:R9"/>
    <mergeCell ref="S7:S9"/>
    <mergeCell ref="T7:T9"/>
    <mergeCell ref="U7:U9"/>
    <mergeCell ref="J8:J9"/>
    <mergeCell ref="V7:V9"/>
    <mergeCell ref="N1:W1"/>
    <mergeCell ref="A2:W2"/>
    <mergeCell ref="A5:A9"/>
    <mergeCell ref="B5:B9"/>
  </mergeCells>
  <phoneticPr fontId="9" type="noConversion"/>
  <conditionalFormatting sqref="B326">
    <cfRule type="expression" dxfId="11" priority="1" stopIfTrue="1">
      <formula>+COUNTIF(#REF!,#REF!)&gt;1</formula>
    </cfRule>
  </conditionalFormatting>
  <pageMargins left="0.5" right="0.3" top="0.5" bottom="0.5" header="0.3" footer="0.3"/>
  <pageSetup paperSize="9" scale="85" orientation="landscape" verticalDpi="0" r:id="rId1"/>
  <ignoredErrors>
    <ignoredError sqref="A340:A355 A10:F10 L10 Q10:V10 A14:A17 A20:A28 A41:A43 A179:A224 A65:A82 A91:A95 A100 A140 A128:A136 A148:A150 A154:A171 A173:A174 A176:A177 A229:A231 A274:A283 A285:A298 A302:A304 A311:A315 A322:A337 A244:A273 A105:A122 A144"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7"/>
  <sheetViews>
    <sheetView workbookViewId="0">
      <pane xSplit="2" ySplit="8" topLeftCell="C312" activePane="bottomRight" state="frozen"/>
      <selection pane="topRight" activeCell="C1" sqref="C1"/>
      <selection pane="bottomLeft" activeCell="A8" sqref="A8"/>
      <selection pane="bottomRight" activeCell="O58" sqref="O58"/>
    </sheetView>
  </sheetViews>
  <sheetFormatPr defaultRowHeight="12.75"/>
  <cols>
    <col min="1" max="1" width="5.140625" style="402" customWidth="1"/>
    <col min="2" max="2" width="31.28515625" style="403" customWidth="1"/>
    <col min="3" max="3" width="12" style="592" customWidth="1"/>
    <col min="4" max="4" width="11.7109375" style="403" customWidth="1"/>
    <col min="5" max="5" width="8.85546875" style="592" customWidth="1"/>
    <col min="6" max="9" width="7.42578125" style="262" customWidth="1"/>
    <col min="10" max="10" width="7.85546875" style="262" customWidth="1"/>
    <col min="11" max="11" width="9.28515625" style="262" customWidth="1"/>
    <col min="12" max="14" width="7.42578125" style="262" customWidth="1"/>
    <col min="15" max="15" width="24.42578125" style="262" customWidth="1"/>
    <col min="16" max="16" width="9.140625" style="262" customWidth="1"/>
    <col min="17" max="17" width="12.5703125" style="262" customWidth="1"/>
    <col min="18" max="19" width="7.42578125" style="262" customWidth="1"/>
    <col min="20" max="20" width="6.85546875" style="262" customWidth="1"/>
    <col min="21" max="21" width="7.5703125" style="262" customWidth="1"/>
    <col min="22" max="22" width="6.85546875" style="262" customWidth="1"/>
    <col min="23" max="24" width="7.42578125" style="262" customWidth="1"/>
    <col min="25" max="25" width="7" style="262" customWidth="1"/>
    <col min="26" max="26" width="7.5703125" style="262" customWidth="1"/>
    <col min="27" max="27" width="7" style="262" customWidth="1"/>
    <col min="28" max="28" width="7.42578125" style="588" hidden="1" customWidth="1"/>
    <col min="29" max="29" width="7.7109375" style="588" hidden="1" customWidth="1"/>
    <col min="30" max="32" width="7.42578125" style="588" hidden="1" customWidth="1"/>
    <col min="33" max="33" width="8" style="588" hidden="1" customWidth="1"/>
    <col min="34" max="34" width="9.28515625" style="588" hidden="1" customWidth="1"/>
    <col min="35" max="35" width="20.42578125" style="262" customWidth="1"/>
    <col min="36" max="36" width="13.5703125" style="262" customWidth="1"/>
    <col min="37" max="273" width="9.140625" style="262"/>
    <col min="274" max="274" width="5.140625" style="262" customWidth="1"/>
    <col min="275" max="275" width="31.28515625" style="262" customWidth="1"/>
    <col min="276" max="276" width="12" style="262" customWidth="1"/>
    <col min="277" max="277" width="11.7109375" style="262" customWidth="1"/>
    <col min="278" max="278" width="8.85546875" style="262" customWidth="1"/>
    <col min="279" max="281" width="7.42578125" style="262" customWidth="1"/>
    <col min="282" max="282" width="7.85546875" style="262" customWidth="1"/>
    <col min="283" max="283" width="9.28515625" style="262" customWidth="1"/>
    <col min="284" max="284" width="7.42578125" style="262" customWidth="1"/>
    <col min="285" max="285" width="7.7109375" style="262" customWidth="1"/>
    <col min="286" max="288" width="7.42578125" style="262" customWidth="1"/>
    <col min="289" max="289" width="8" style="262" customWidth="1"/>
    <col min="290" max="290" width="9.28515625" style="262" customWidth="1"/>
    <col min="291" max="291" width="18.5703125" style="262" customWidth="1"/>
    <col min="292" max="292" width="13.5703125" style="262" customWidth="1"/>
    <col min="293" max="529" width="9.140625" style="262"/>
    <col min="530" max="530" width="5.140625" style="262" customWidth="1"/>
    <col min="531" max="531" width="31.28515625" style="262" customWidth="1"/>
    <col min="532" max="532" width="12" style="262" customWidth="1"/>
    <col min="533" max="533" width="11.7109375" style="262" customWidth="1"/>
    <col min="534" max="534" width="8.85546875" style="262" customWidth="1"/>
    <col min="535" max="537" width="7.42578125" style="262" customWidth="1"/>
    <col min="538" max="538" width="7.85546875" style="262" customWidth="1"/>
    <col min="539" max="539" width="9.28515625" style="262" customWidth="1"/>
    <col min="540" max="540" width="7.42578125" style="262" customWidth="1"/>
    <col min="541" max="541" width="7.7109375" style="262" customWidth="1"/>
    <col min="542" max="544" width="7.42578125" style="262" customWidth="1"/>
    <col min="545" max="545" width="8" style="262" customWidth="1"/>
    <col min="546" max="546" width="9.28515625" style="262" customWidth="1"/>
    <col min="547" max="547" width="18.5703125" style="262" customWidth="1"/>
    <col min="548" max="548" width="13.5703125" style="262" customWidth="1"/>
    <col min="549" max="785" width="9.140625" style="262"/>
    <col min="786" max="786" width="5.140625" style="262" customWidth="1"/>
    <col min="787" max="787" width="31.28515625" style="262" customWidth="1"/>
    <col min="788" max="788" width="12" style="262" customWidth="1"/>
    <col min="789" max="789" width="11.7109375" style="262" customWidth="1"/>
    <col min="790" max="790" width="8.85546875" style="262" customWidth="1"/>
    <col min="791" max="793" width="7.42578125" style="262" customWidth="1"/>
    <col min="794" max="794" width="7.85546875" style="262" customWidth="1"/>
    <col min="795" max="795" width="9.28515625" style="262" customWidth="1"/>
    <col min="796" max="796" width="7.42578125" style="262" customWidth="1"/>
    <col min="797" max="797" width="7.7109375" style="262" customWidth="1"/>
    <col min="798" max="800" width="7.42578125" style="262" customWidth="1"/>
    <col min="801" max="801" width="8" style="262" customWidth="1"/>
    <col min="802" max="802" width="9.28515625" style="262" customWidth="1"/>
    <col min="803" max="803" width="18.5703125" style="262" customWidth="1"/>
    <col min="804" max="804" width="13.5703125" style="262" customWidth="1"/>
    <col min="805" max="1041" width="9.140625" style="262"/>
    <col min="1042" max="1042" width="5.140625" style="262" customWidth="1"/>
    <col min="1043" max="1043" width="31.28515625" style="262" customWidth="1"/>
    <col min="1044" max="1044" width="12" style="262" customWidth="1"/>
    <col min="1045" max="1045" width="11.7109375" style="262" customWidth="1"/>
    <col min="1046" max="1046" width="8.85546875" style="262" customWidth="1"/>
    <col min="1047" max="1049" width="7.42578125" style="262" customWidth="1"/>
    <col min="1050" max="1050" width="7.85546875" style="262" customWidth="1"/>
    <col min="1051" max="1051" width="9.28515625" style="262" customWidth="1"/>
    <col min="1052" max="1052" width="7.42578125" style="262" customWidth="1"/>
    <col min="1053" max="1053" width="7.7109375" style="262" customWidth="1"/>
    <col min="1054" max="1056" width="7.42578125" style="262" customWidth="1"/>
    <col min="1057" max="1057" width="8" style="262" customWidth="1"/>
    <col min="1058" max="1058" width="9.28515625" style="262" customWidth="1"/>
    <col min="1059" max="1059" width="18.5703125" style="262" customWidth="1"/>
    <col min="1060" max="1060" width="13.5703125" style="262" customWidth="1"/>
    <col min="1061" max="1297" width="9.140625" style="262"/>
    <col min="1298" max="1298" width="5.140625" style="262" customWidth="1"/>
    <col min="1299" max="1299" width="31.28515625" style="262" customWidth="1"/>
    <col min="1300" max="1300" width="12" style="262" customWidth="1"/>
    <col min="1301" max="1301" width="11.7109375" style="262" customWidth="1"/>
    <col min="1302" max="1302" width="8.85546875" style="262" customWidth="1"/>
    <col min="1303" max="1305" width="7.42578125" style="262" customWidth="1"/>
    <col min="1306" max="1306" width="7.85546875" style="262" customWidth="1"/>
    <col min="1307" max="1307" width="9.28515625" style="262" customWidth="1"/>
    <col min="1308" max="1308" width="7.42578125" style="262" customWidth="1"/>
    <col min="1309" max="1309" width="7.7109375" style="262" customWidth="1"/>
    <col min="1310" max="1312" width="7.42578125" style="262" customWidth="1"/>
    <col min="1313" max="1313" width="8" style="262" customWidth="1"/>
    <col min="1314" max="1314" width="9.28515625" style="262" customWidth="1"/>
    <col min="1315" max="1315" width="18.5703125" style="262" customWidth="1"/>
    <col min="1316" max="1316" width="13.5703125" style="262" customWidth="1"/>
    <col min="1317" max="1553" width="9.140625" style="262"/>
    <col min="1554" max="1554" width="5.140625" style="262" customWidth="1"/>
    <col min="1555" max="1555" width="31.28515625" style="262" customWidth="1"/>
    <col min="1556" max="1556" width="12" style="262" customWidth="1"/>
    <col min="1557" max="1557" width="11.7109375" style="262" customWidth="1"/>
    <col min="1558" max="1558" width="8.85546875" style="262" customWidth="1"/>
    <col min="1559" max="1561" width="7.42578125" style="262" customWidth="1"/>
    <col min="1562" max="1562" width="7.85546875" style="262" customWidth="1"/>
    <col min="1563" max="1563" width="9.28515625" style="262" customWidth="1"/>
    <col min="1564" max="1564" width="7.42578125" style="262" customWidth="1"/>
    <col min="1565" max="1565" width="7.7109375" style="262" customWidth="1"/>
    <col min="1566" max="1568" width="7.42578125" style="262" customWidth="1"/>
    <col min="1569" max="1569" width="8" style="262" customWidth="1"/>
    <col min="1570" max="1570" width="9.28515625" style="262" customWidth="1"/>
    <col min="1571" max="1571" width="18.5703125" style="262" customWidth="1"/>
    <col min="1572" max="1572" width="13.5703125" style="262" customWidth="1"/>
    <col min="1573" max="1809" width="9.140625" style="262"/>
    <col min="1810" max="1810" width="5.140625" style="262" customWidth="1"/>
    <col min="1811" max="1811" width="31.28515625" style="262" customWidth="1"/>
    <col min="1812" max="1812" width="12" style="262" customWidth="1"/>
    <col min="1813" max="1813" width="11.7109375" style="262" customWidth="1"/>
    <col min="1814" max="1814" width="8.85546875" style="262" customWidth="1"/>
    <col min="1815" max="1817" width="7.42578125" style="262" customWidth="1"/>
    <col min="1818" max="1818" width="7.85546875" style="262" customWidth="1"/>
    <col min="1819" max="1819" width="9.28515625" style="262" customWidth="1"/>
    <col min="1820" max="1820" width="7.42578125" style="262" customWidth="1"/>
    <col min="1821" max="1821" width="7.7109375" style="262" customWidth="1"/>
    <col min="1822" max="1824" width="7.42578125" style="262" customWidth="1"/>
    <col min="1825" max="1825" width="8" style="262" customWidth="1"/>
    <col min="1826" max="1826" width="9.28515625" style="262" customWidth="1"/>
    <col min="1827" max="1827" width="18.5703125" style="262" customWidth="1"/>
    <col min="1828" max="1828" width="13.5703125" style="262" customWidth="1"/>
    <col min="1829" max="2065" width="9.140625" style="262"/>
    <col min="2066" max="2066" width="5.140625" style="262" customWidth="1"/>
    <col min="2067" max="2067" width="31.28515625" style="262" customWidth="1"/>
    <col min="2068" max="2068" width="12" style="262" customWidth="1"/>
    <col min="2069" max="2069" width="11.7109375" style="262" customWidth="1"/>
    <col min="2070" max="2070" width="8.85546875" style="262" customWidth="1"/>
    <col min="2071" max="2073" width="7.42578125" style="262" customWidth="1"/>
    <col min="2074" max="2074" width="7.85546875" style="262" customWidth="1"/>
    <col min="2075" max="2075" width="9.28515625" style="262" customWidth="1"/>
    <col min="2076" max="2076" width="7.42578125" style="262" customWidth="1"/>
    <col min="2077" max="2077" width="7.7109375" style="262" customWidth="1"/>
    <col min="2078" max="2080" width="7.42578125" style="262" customWidth="1"/>
    <col min="2081" max="2081" width="8" style="262" customWidth="1"/>
    <col min="2082" max="2082" width="9.28515625" style="262" customWidth="1"/>
    <col min="2083" max="2083" width="18.5703125" style="262" customWidth="1"/>
    <col min="2084" max="2084" width="13.5703125" style="262" customWidth="1"/>
    <col min="2085" max="2321" width="9.140625" style="262"/>
    <col min="2322" max="2322" width="5.140625" style="262" customWidth="1"/>
    <col min="2323" max="2323" width="31.28515625" style="262" customWidth="1"/>
    <col min="2324" max="2324" width="12" style="262" customWidth="1"/>
    <col min="2325" max="2325" width="11.7109375" style="262" customWidth="1"/>
    <col min="2326" max="2326" width="8.85546875" style="262" customWidth="1"/>
    <col min="2327" max="2329" width="7.42578125" style="262" customWidth="1"/>
    <col min="2330" max="2330" width="7.85546875" style="262" customWidth="1"/>
    <col min="2331" max="2331" width="9.28515625" style="262" customWidth="1"/>
    <col min="2332" max="2332" width="7.42578125" style="262" customWidth="1"/>
    <col min="2333" max="2333" width="7.7109375" style="262" customWidth="1"/>
    <col min="2334" max="2336" width="7.42578125" style="262" customWidth="1"/>
    <col min="2337" max="2337" width="8" style="262" customWidth="1"/>
    <col min="2338" max="2338" width="9.28515625" style="262" customWidth="1"/>
    <col min="2339" max="2339" width="18.5703125" style="262" customWidth="1"/>
    <col min="2340" max="2340" width="13.5703125" style="262" customWidth="1"/>
    <col min="2341" max="2577" width="9.140625" style="262"/>
    <col min="2578" max="2578" width="5.140625" style="262" customWidth="1"/>
    <col min="2579" max="2579" width="31.28515625" style="262" customWidth="1"/>
    <col min="2580" max="2580" width="12" style="262" customWidth="1"/>
    <col min="2581" max="2581" width="11.7109375" style="262" customWidth="1"/>
    <col min="2582" max="2582" width="8.85546875" style="262" customWidth="1"/>
    <col min="2583" max="2585" width="7.42578125" style="262" customWidth="1"/>
    <col min="2586" max="2586" width="7.85546875" style="262" customWidth="1"/>
    <col min="2587" max="2587" width="9.28515625" style="262" customWidth="1"/>
    <col min="2588" max="2588" width="7.42578125" style="262" customWidth="1"/>
    <col min="2589" max="2589" width="7.7109375" style="262" customWidth="1"/>
    <col min="2590" max="2592" width="7.42578125" style="262" customWidth="1"/>
    <col min="2593" max="2593" width="8" style="262" customWidth="1"/>
    <col min="2594" max="2594" width="9.28515625" style="262" customWidth="1"/>
    <col min="2595" max="2595" width="18.5703125" style="262" customWidth="1"/>
    <col min="2596" max="2596" width="13.5703125" style="262" customWidth="1"/>
    <col min="2597" max="2833" width="9.140625" style="262"/>
    <col min="2834" max="2834" width="5.140625" style="262" customWidth="1"/>
    <col min="2835" max="2835" width="31.28515625" style="262" customWidth="1"/>
    <col min="2836" max="2836" width="12" style="262" customWidth="1"/>
    <col min="2837" max="2837" width="11.7109375" style="262" customWidth="1"/>
    <col min="2838" max="2838" width="8.85546875" style="262" customWidth="1"/>
    <col min="2839" max="2841" width="7.42578125" style="262" customWidth="1"/>
    <col min="2842" max="2842" width="7.85546875" style="262" customWidth="1"/>
    <col min="2843" max="2843" width="9.28515625" style="262" customWidth="1"/>
    <col min="2844" max="2844" width="7.42578125" style="262" customWidth="1"/>
    <col min="2845" max="2845" width="7.7109375" style="262" customWidth="1"/>
    <col min="2846" max="2848" width="7.42578125" style="262" customWidth="1"/>
    <col min="2849" max="2849" width="8" style="262" customWidth="1"/>
    <col min="2850" max="2850" width="9.28515625" style="262" customWidth="1"/>
    <col min="2851" max="2851" width="18.5703125" style="262" customWidth="1"/>
    <col min="2852" max="2852" width="13.5703125" style="262" customWidth="1"/>
    <col min="2853" max="3089" width="9.140625" style="262"/>
    <col min="3090" max="3090" width="5.140625" style="262" customWidth="1"/>
    <col min="3091" max="3091" width="31.28515625" style="262" customWidth="1"/>
    <col min="3092" max="3092" width="12" style="262" customWidth="1"/>
    <col min="3093" max="3093" width="11.7109375" style="262" customWidth="1"/>
    <col min="3094" max="3094" width="8.85546875" style="262" customWidth="1"/>
    <col min="3095" max="3097" width="7.42578125" style="262" customWidth="1"/>
    <col min="3098" max="3098" width="7.85546875" style="262" customWidth="1"/>
    <col min="3099" max="3099" width="9.28515625" style="262" customWidth="1"/>
    <col min="3100" max="3100" width="7.42578125" style="262" customWidth="1"/>
    <col min="3101" max="3101" width="7.7109375" style="262" customWidth="1"/>
    <col min="3102" max="3104" width="7.42578125" style="262" customWidth="1"/>
    <col min="3105" max="3105" width="8" style="262" customWidth="1"/>
    <col min="3106" max="3106" width="9.28515625" style="262" customWidth="1"/>
    <col min="3107" max="3107" width="18.5703125" style="262" customWidth="1"/>
    <col min="3108" max="3108" width="13.5703125" style="262" customWidth="1"/>
    <col min="3109" max="3345" width="9.140625" style="262"/>
    <col min="3346" max="3346" width="5.140625" style="262" customWidth="1"/>
    <col min="3347" max="3347" width="31.28515625" style="262" customWidth="1"/>
    <col min="3348" max="3348" width="12" style="262" customWidth="1"/>
    <col min="3349" max="3349" width="11.7109375" style="262" customWidth="1"/>
    <col min="3350" max="3350" width="8.85546875" style="262" customWidth="1"/>
    <col min="3351" max="3353" width="7.42578125" style="262" customWidth="1"/>
    <col min="3354" max="3354" width="7.85546875" style="262" customWidth="1"/>
    <col min="3355" max="3355" width="9.28515625" style="262" customWidth="1"/>
    <col min="3356" max="3356" width="7.42578125" style="262" customWidth="1"/>
    <col min="3357" max="3357" width="7.7109375" style="262" customWidth="1"/>
    <col min="3358" max="3360" width="7.42578125" style="262" customWidth="1"/>
    <col min="3361" max="3361" width="8" style="262" customWidth="1"/>
    <col min="3362" max="3362" width="9.28515625" style="262" customWidth="1"/>
    <col min="3363" max="3363" width="18.5703125" style="262" customWidth="1"/>
    <col min="3364" max="3364" width="13.5703125" style="262" customWidth="1"/>
    <col min="3365" max="3601" width="9.140625" style="262"/>
    <col min="3602" max="3602" width="5.140625" style="262" customWidth="1"/>
    <col min="3603" max="3603" width="31.28515625" style="262" customWidth="1"/>
    <col min="3604" max="3604" width="12" style="262" customWidth="1"/>
    <col min="3605" max="3605" width="11.7109375" style="262" customWidth="1"/>
    <col min="3606" max="3606" width="8.85546875" style="262" customWidth="1"/>
    <col min="3607" max="3609" width="7.42578125" style="262" customWidth="1"/>
    <col min="3610" max="3610" width="7.85546875" style="262" customWidth="1"/>
    <col min="3611" max="3611" width="9.28515625" style="262" customWidth="1"/>
    <col min="3612" max="3612" width="7.42578125" style="262" customWidth="1"/>
    <col min="3613" max="3613" width="7.7109375" style="262" customWidth="1"/>
    <col min="3614" max="3616" width="7.42578125" style="262" customWidth="1"/>
    <col min="3617" max="3617" width="8" style="262" customWidth="1"/>
    <col min="3618" max="3618" width="9.28515625" style="262" customWidth="1"/>
    <col min="3619" max="3619" width="18.5703125" style="262" customWidth="1"/>
    <col min="3620" max="3620" width="13.5703125" style="262" customWidth="1"/>
    <col min="3621" max="3857" width="9.140625" style="262"/>
    <col min="3858" max="3858" width="5.140625" style="262" customWidth="1"/>
    <col min="3859" max="3859" width="31.28515625" style="262" customWidth="1"/>
    <col min="3860" max="3860" width="12" style="262" customWidth="1"/>
    <col min="3861" max="3861" width="11.7109375" style="262" customWidth="1"/>
    <col min="3862" max="3862" width="8.85546875" style="262" customWidth="1"/>
    <col min="3863" max="3865" width="7.42578125" style="262" customWidth="1"/>
    <col min="3866" max="3866" width="7.85546875" style="262" customWidth="1"/>
    <col min="3867" max="3867" width="9.28515625" style="262" customWidth="1"/>
    <col min="3868" max="3868" width="7.42578125" style="262" customWidth="1"/>
    <col min="3869" max="3869" width="7.7109375" style="262" customWidth="1"/>
    <col min="3870" max="3872" width="7.42578125" style="262" customWidth="1"/>
    <col min="3873" max="3873" width="8" style="262" customWidth="1"/>
    <col min="3874" max="3874" width="9.28515625" style="262" customWidth="1"/>
    <col min="3875" max="3875" width="18.5703125" style="262" customWidth="1"/>
    <col min="3876" max="3876" width="13.5703125" style="262" customWidth="1"/>
    <col min="3877" max="4113" width="9.140625" style="262"/>
    <col min="4114" max="4114" width="5.140625" style="262" customWidth="1"/>
    <col min="4115" max="4115" width="31.28515625" style="262" customWidth="1"/>
    <col min="4116" max="4116" width="12" style="262" customWidth="1"/>
    <col min="4117" max="4117" width="11.7109375" style="262" customWidth="1"/>
    <col min="4118" max="4118" width="8.85546875" style="262" customWidth="1"/>
    <col min="4119" max="4121" width="7.42578125" style="262" customWidth="1"/>
    <col min="4122" max="4122" width="7.85546875" style="262" customWidth="1"/>
    <col min="4123" max="4123" width="9.28515625" style="262" customWidth="1"/>
    <col min="4124" max="4124" width="7.42578125" style="262" customWidth="1"/>
    <col min="4125" max="4125" width="7.7109375" style="262" customWidth="1"/>
    <col min="4126" max="4128" width="7.42578125" style="262" customWidth="1"/>
    <col min="4129" max="4129" width="8" style="262" customWidth="1"/>
    <col min="4130" max="4130" width="9.28515625" style="262" customWidth="1"/>
    <col min="4131" max="4131" width="18.5703125" style="262" customWidth="1"/>
    <col min="4132" max="4132" width="13.5703125" style="262" customWidth="1"/>
    <col min="4133" max="4369" width="9.140625" style="262"/>
    <col min="4370" max="4370" width="5.140625" style="262" customWidth="1"/>
    <col min="4371" max="4371" width="31.28515625" style="262" customWidth="1"/>
    <col min="4372" max="4372" width="12" style="262" customWidth="1"/>
    <col min="4373" max="4373" width="11.7109375" style="262" customWidth="1"/>
    <col min="4374" max="4374" width="8.85546875" style="262" customWidth="1"/>
    <col min="4375" max="4377" width="7.42578125" style="262" customWidth="1"/>
    <col min="4378" max="4378" width="7.85546875" style="262" customWidth="1"/>
    <col min="4379" max="4379" width="9.28515625" style="262" customWidth="1"/>
    <col min="4380" max="4380" width="7.42578125" style="262" customWidth="1"/>
    <col min="4381" max="4381" width="7.7109375" style="262" customWidth="1"/>
    <col min="4382" max="4384" width="7.42578125" style="262" customWidth="1"/>
    <col min="4385" max="4385" width="8" style="262" customWidth="1"/>
    <col min="4386" max="4386" width="9.28515625" style="262" customWidth="1"/>
    <col min="4387" max="4387" width="18.5703125" style="262" customWidth="1"/>
    <col min="4388" max="4388" width="13.5703125" style="262" customWidth="1"/>
    <col min="4389" max="4625" width="9.140625" style="262"/>
    <col min="4626" max="4626" width="5.140625" style="262" customWidth="1"/>
    <col min="4627" max="4627" width="31.28515625" style="262" customWidth="1"/>
    <col min="4628" max="4628" width="12" style="262" customWidth="1"/>
    <col min="4629" max="4629" width="11.7109375" style="262" customWidth="1"/>
    <col min="4630" max="4630" width="8.85546875" style="262" customWidth="1"/>
    <col min="4631" max="4633" width="7.42578125" style="262" customWidth="1"/>
    <col min="4634" max="4634" width="7.85546875" style="262" customWidth="1"/>
    <col min="4635" max="4635" width="9.28515625" style="262" customWidth="1"/>
    <col min="4636" max="4636" width="7.42578125" style="262" customWidth="1"/>
    <col min="4637" max="4637" width="7.7109375" style="262" customWidth="1"/>
    <col min="4638" max="4640" width="7.42578125" style="262" customWidth="1"/>
    <col min="4641" max="4641" width="8" style="262" customWidth="1"/>
    <col min="4642" max="4642" width="9.28515625" style="262" customWidth="1"/>
    <col min="4643" max="4643" width="18.5703125" style="262" customWidth="1"/>
    <col min="4644" max="4644" width="13.5703125" style="262" customWidth="1"/>
    <col min="4645" max="4881" width="9.140625" style="262"/>
    <col min="4882" max="4882" width="5.140625" style="262" customWidth="1"/>
    <col min="4883" max="4883" width="31.28515625" style="262" customWidth="1"/>
    <col min="4884" max="4884" width="12" style="262" customWidth="1"/>
    <col min="4885" max="4885" width="11.7109375" style="262" customWidth="1"/>
    <col min="4886" max="4886" width="8.85546875" style="262" customWidth="1"/>
    <col min="4887" max="4889" width="7.42578125" style="262" customWidth="1"/>
    <col min="4890" max="4890" width="7.85546875" style="262" customWidth="1"/>
    <col min="4891" max="4891" width="9.28515625" style="262" customWidth="1"/>
    <col min="4892" max="4892" width="7.42578125" style="262" customWidth="1"/>
    <col min="4893" max="4893" width="7.7109375" style="262" customWidth="1"/>
    <col min="4894" max="4896" width="7.42578125" style="262" customWidth="1"/>
    <col min="4897" max="4897" width="8" style="262" customWidth="1"/>
    <col min="4898" max="4898" width="9.28515625" style="262" customWidth="1"/>
    <col min="4899" max="4899" width="18.5703125" style="262" customWidth="1"/>
    <col min="4900" max="4900" width="13.5703125" style="262" customWidth="1"/>
    <col min="4901" max="5137" width="9.140625" style="262"/>
    <col min="5138" max="5138" width="5.140625" style="262" customWidth="1"/>
    <col min="5139" max="5139" width="31.28515625" style="262" customWidth="1"/>
    <col min="5140" max="5140" width="12" style="262" customWidth="1"/>
    <col min="5141" max="5141" width="11.7109375" style="262" customWidth="1"/>
    <col min="5142" max="5142" width="8.85546875" style="262" customWidth="1"/>
    <col min="5143" max="5145" width="7.42578125" style="262" customWidth="1"/>
    <col min="5146" max="5146" width="7.85546875" style="262" customWidth="1"/>
    <col min="5147" max="5147" width="9.28515625" style="262" customWidth="1"/>
    <col min="5148" max="5148" width="7.42578125" style="262" customWidth="1"/>
    <col min="5149" max="5149" width="7.7109375" style="262" customWidth="1"/>
    <col min="5150" max="5152" width="7.42578125" style="262" customWidth="1"/>
    <col min="5153" max="5153" width="8" style="262" customWidth="1"/>
    <col min="5154" max="5154" width="9.28515625" style="262" customWidth="1"/>
    <col min="5155" max="5155" width="18.5703125" style="262" customWidth="1"/>
    <col min="5156" max="5156" width="13.5703125" style="262" customWidth="1"/>
    <col min="5157" max="5393" width="9.140625" style="262"/>
    <col min="5394" max="5394" width="5.140625" style="262" customWidth="1"/>
    <col min="5395" max="5395" width="31.28515625" style="262" customWidth="1"/>
    <col min="5396" max="5396" width="12" style="262" customWidth="1"/>
    <col min="5397" max="5397" width="11.7109375" style="262" customWidth="1"/>
    <col min="5398" max="5398" width="8.85546875" style="262" customWidth="1"/>
    <col min="5399" max="5401" width="7.42578125" style="262" customWidth="1"/>
    <col min="5402" max="5402" width="7.85546875" style="262" customWidth="1"/>
    <col min="5403" max="5403" width="9.28515625" style="262" customWidth="1"/>
    <col min="5404" max="5404" width="7.42578125" style="262" customWidth="1"/>
    <col min="5405" max="5405" width="7.7109375" style="262" customWidth="1"/>
    <col min="5406" max="5408" width="7.42578125" style="262" customWidth="1"/>
    <col min="5409" max="5409" width="8" style="262" customWidth="1"/>
    <col min="5410" max="5410" width="9.28515625" style="262" customWidth="1"/>
    <col min="5411" max="5411" width="18.5703125" style="262" customWidth="1"/>
    <col min="5412" max="5412" width="13.5703125" style="262" customWidth="1"/>
    <col min="5413" max="5649" width="9.140625" style="262"/>
    <col min="5650" max="5650" width="5.140625" style="262" customWidth="1"/>
    <col min="5651" max="5651" width="31.28515625" style="262" customWidth="1"/>
    <col min="5652" max="5652" width="12" style="262" customWidth="1"/>
    <col min="5653" max="5653" width="11.7109375" style="262" customWidth="1"/>
    <col min="5654" max="5654" width="8.85546875" style="262" customWidth="1"/>
    <col min="5655" max="5657" width="7.42578125" style="262" customWidth="1"/>
    <col min="5658" max="5658" width="7.85546875" style="262" customWidth="1"/>
    <col min="5659" max="5659" width="9.28515625" style="262" customWidth="1"/>
    <col min="5660" max="5660" width="7.42578125" style="262" customWidth="1"/>
    <col min="5661" max="5661" width="7.7109375" style="262" customWidth="1"/>
    <col min="5662" max="5664" width="7.42578125" style="262" customWidth="1"/>
    <col min="5665" max="5665" width="8" style="262" customWidth="1"/>
    <col min="5666" max="5666" width="9.28515625" style="262" customWidth="1"/>
    <col min="5667" max="5667" width="18.5703125" style="262" customWidth="1"/>
    <col min="5668" max="5668" width="13.5703125" style="262" customWidth="1"/>
    <col min="5669" max="5905" width="9.140625" style="262"/>
    <col min="5906" max="5906" width="5.140625" style="262" customWidth="1"/>
    <col min="5907" max="5907" width="31.28515625" style="262" customWidth="1"/>
    <col min="5908" max="5908" width="12" style="262" customWidth="1"/>
    <col min="5909" max="5909" width="11.7109375" style="262" customWidth="1"/>
    <col min="5910" max="5910" width="8.85546875" style="262" customWidth="1"/>
    <col min="5911" max="5913" width="7.42578125" style="262" customWidth="1"/>
    <col min="5914" max="5914" width="7.85546875" style="262" customWidth="1"/>
    <col min="5915" max="5915" width="9.28515625" style="262" customWidth="1"/>
    <col min="5916" max="5916" width="7.42578125" style="262" customWidth="1"/>
    <col min="5917" max="5917" width="7.7109375" style="262" customWidth="1"/>
    <col min="5918" max="5920" width="7.42578125" style="262" customWidth="1"/>
    <col min="5921" max="5921" width="8" style="262" customWidth="1"/>
    <col min="5922" max="5922" width="9.28515625" style="262" customWidth="1"/>
    <col min="5923" max="5923" width="18.5703125" style="262" customWidth="1"/>
    <col min="5924" max="5924" width="13.5703125" style="262" customWidth="1"/>
    <col min="5925" max="6161" width="9.140625" style="262"/>
    <col min="6162" max="6162" width="5.140625" style="262" customWidth="1"/>
    <col min="6163" max="6163" width="31.28515625" style="262" customWidth="1"/>
    <col min="6164" max="6164" width="12" style="262" customWidth="1"/>
    <col min="6165" max="6165" width="11.7109375" style="262" customWidth="1"/>
    <col min="6166" max="6166" width="8.85546875" style="262" customWidth="1"/>
    <col min="6167" max="6169" width="7.42578125" style="262" customWidth="1"/>
    <col min="6170" max="6170" width="7.85546875" style="262" customWidth="1"/>
    <col min="6171" max="6171" width="9.28515625" style="262" customWidth="1"/>
    <col min="6172" max="6172" width="7.42578125" style="262" customWidth="1"/>
    <col min="6173" max="6173" width="7.7109375" style="262" customWidth="1"/>
    <col min="6174" max="6176" width="7.42578125" style="262" customWidth="1"/>
    <col min="6177" max="6177" width="8" style="262" customWidth="1"/>
    <col min="6178" max="6178" width="9.28515625" style="262" customWidth="1"/>
    <col min="6179" max="6179" width="18.5703125" style="262" customWidth="1"/>
    <col min="6180" max="6180" width="13.5703125" style="262" customWidth="1"/>
    <col min="6181" max="6417" width="9.140625" style="262"/>
    <col min="6418" max="6418" width="5.140625" style="262" customWidth="1"/>
    <col min="6419" max="6419" width="31.28515625" style="262" customWidth="1"/>
    <col min="6420" max="6420" width="12" style="262" customWidth="1"/>
    <col min="6421" max="6421" width="11.7109375" style="262" customWidth="1"/>
    <col min="6422" max="6422" width="8.85546875" style="262" customWidth="1"/>
    <col min="6423" max="6425" width="7.42578125" style="262" customWidth="1"/>
    <col min="6426" max="6426" width="7.85546875" style="262" customWidth="1"/>
    <col min="6427" max="6427" width="9.28515625" style="262" customWidth="1"/>
    <col min="6428" max="6428" width="7.42578125" style="262" customWidth="1"/>
    <col min="6429" max="6429" width="7.7109375" style="262" customWidth="1"/>
    <col min="6430" max="6432" width="7.42578125" style="262" customWidth="1"/>
    <col min="6433" max="6433" width="8" style="262" customWidth="1"/>
    <col min="6434" max="6434" width="9.28515625" style="262" customWidth="1"/>
    <col min="6435" max="6435" width="18.5703125" style="262" customWidth="1"/>
    <col min="6436" max="6436" width="13.5703125" style="262" customWidth="1"/>
    <col min="6437" max="6673" width="9.140625" style="262"/>
    <col min="6674" max="6674" width="5.140625" style="262" customWidth="1"/>
    <col min="6675" max="6675" width="31.28515625" style="262" customWidth="1"/>
    <col min="6676" max="6676" width="12" style="262" customWidth="1"/>
    <col min="6677" max="6677" width="11.7109375" style="262" customWidth="1"/>
    <col min="6678" max="6678" width="8.85546875" style="262" customWidth="1"/>
    <col min="6679" max="6681" width="7.42578125" style="262" customWidth="1"/>
    <col min="6682" max="6682" width="7.85546875" style="262" customWidth="1"/>
    <col min="6683" max="6683" width="9.28515625" style="262" customWidth="1"/>
    <col min="6684" max="6684" width="7.42578125" style="262" customWidth="1"/>
    <col min="6685" max="6685" width="7.7109375" style="262" customWidth="1"/>
    <col min="6686" max="6688" width="7.42578125" style="262" customWidth="1"/>
    <col min="6689" max="6689" width="8" style="262" customWidth="1"/>
    <col min="6690" max="6690" width="9.28515625" style="262" customWidth="1"/>
    <col min="6691" max="6691" width="18.5703125" style="262" customWidth="1"/>
    <col min="6692" max="6692" width="13.5703125" style="262" customWidth="1"/>
    <col min="6693" max="6929" width="9.140625" style="262"/>
    <col min="6930" max="6930" width="5.140625" style="262" customWidth="1"/>
    <col min="6931" max="6931" width="31.28515625" style="262" customWidth="1"/>
    <col min="6932" max="6932" width="12" style="262" customWidth="1"/>
    <col min="6933" max="6933" width="11.7109375" style="262" customWidth="1"/>
    <col min="6934" max="6934" width="8.85546875" style="262" customWidth="1"/>
    <col min="6935" max="6937" width="7.42578125" style="262" customWidth="1"/>
    <col min="6938" max="6938" width="7.85546875" style="262" customWidth="1"/>
    <col min="6939" max="6939" width="9.28515625" style="262" customWidth="1"/>
    <col min="6940" max="6940" width="7.42578125" style="262" customWidth="1"/>
    <col min="6941" max="6941" width="7.7109375" style="262" customWidth="1"/>
    <col min="6942" max="6944" width="7.42578125" style="262" customWidth="1"/>
    <col min="6945" max="6945" width="8" style="262" customWidth="1"/>
    <col min="6946" max="6946" width="9.28515625" style="262" customWidth="1"/>
    <col min="6947" max="6947" width="18.5703125" style="262" customWidth="1"/>
    <col min="6948" max="6948" width="13.5703125" style="262" customWidth="1"/>
    <col min="6949" max="7185" width="9.140625" style="262"/>
    <col min="7186" max="7186" width="5.140625" style="262" customWidth="1"/>
    <col min="7187" max="7187" width="31.28515625" style="262" customWidth="1"/>
    <col min="7188" max="7188" width="12" style="262" customWidth="1"/>
    <col min="7189" max="7189" width="11.7109375" style="262" customWidth="1"/>
    <col min="7190" max="7190" width="8.85546875" style="262" customWidth="1"/>
    <col min="7191" max="7193" width="7.42578125" style="262" customWidth="1"/>
    <col min="7194" max="7194" width="7.85546875" style="262" customWidth="1"/>
    <col min="7195" max="7195" width="9.28515625" style="262" customWidth="1"/>
    <col min="7196" max="7196" width="7.42578125" style="262" customWidth="1"/>
    <col min="7197" max="7197" width="7.7109375" style="262" customWidth="1"/>
    <col min="7198" max="7200" width="7.42578125" style="262" customWidth="1"/>
    <col min="7201" max="7201" width="8" style="262" customWidth="1"/>
    <col min="7202" max="7202" width="9.28515625" style="262" customWidth="1"/>
    <col min="7203" max="7203" width="18.5703125" style="262" customWidth="1"/>
    <col min="7204" max="7204" width="13.5703125" style="262" customWidth="1"/>
    <col min="7205" max="7441" width="9.140625" style="262"/>
    <col min="7442" max="7442" width="5.140625" style="262" customWidth="1"/>
    <col min="7443" max="7443" width="31.28515625" style="262" customWidth="1"/>
    <col min="7444" max="7444" width="12" style="262" customWidth="1"/>
    <col min="7445" max="7445" width="11.7109375" style="262" customWidth="1"/>
    <col min="7446" max="7446" width="8.85546875" style="262" customWidth="1"/>
    <col min="7447" max="7449" width="7.42578125" style="262" customWidth="1"/>
    <col min="7450" max="7450" width="7.85546875" style="262" customWidth="1"/>
    <col min="7451" max="7451" width="9.28515625" style="262" customWidth="1"/>
    <col min="7452" max="7452" width="7.42578125" style="262" customWidth="1"/>
    <col min="7453" max="7453" width="7.7109375" style="262" customWidth="1"/>
    <col min="7454" max="7456" width="7.42578125" style="262" customWidth="1"/>
    <col min="7457" max="7457" width="8" style="262" customWidth="1"/>
    <col min="7458" max="7458" width="9.28515625" style="262" customWidth="1"/>
    <col min="7459" max="7459" width="18.5703125" style="262" customWidth="1"/>
    <col min="7460" max="7460" width="13.5703125" style="262" customWidth="1"/>
    <col min="7461" max="7697" width="9.140625" style="262"/>
    <col min="7698" max="7698" width="5.140625" style="262" customWidth="1"/>
    <col min="7699" max="7699" width="31.28515625" style="262" customWidth="1"/>
    <col min="7700" max="7700" width="12" style="262" customWidth="1"/>
    <col min="7701" max="7701" width="11.7109375" style="262" customWidth="1"/>
    <col min="7702" max="7702" width="8.85546875" style="262" customWidth="1"/>
    <col min="7703" max="7705" width="7.42578125" style="262" customWidth="1"/>
    <col min="7706" max="7706" width="7.85546875" style="262" customWidth="1"/>
    <col min="7707" max="7707" width="9.28515625" style="262" customWidth="1"/>
    <col min="7708" max="7708" width="7.42578125" style="262" customWidth="1"/>
    <col min="7709" max="7709" width="7.7109375" style="262" customWidth="1"/>
    <col min="7710" max="7712" width="7.42578125" style="262" customWidth="1"/>
    <col min="7713" max="7713" width="8" style="262" customWidth="1"/>
    <col min="7714" max="7714" width="9.28515625" style="262" customWidth="1"/>
    <col min="7715" max="7715" width="18.5703125" style="262" customWidth="1"/>
    <col min="7716" max="7716" width="13.5703125" style="262" customWidth="1"/>
    <col min="7717" max="7953" width="9.140625" style="262"/>
    <col min="7954" max="7954" width="5.140625" style="262" customWidth="1"/>
    <col min="7955" max="7955" width="31.28515625" style="262" customWidth="1"/>
    <col min="7956" max="7956" width="12" style="262" customWidth="1"/>
    <col min="7957" max="7957" width="11.7109375" style="262" customWidth="1"/>
    <col min="7958" max="7958" width="8.85546875" style="262" customWidth="1"/>
    <col min="7959" max="7961" width="7.42578125" style="262" customWidth="1"/>
    <col min="7962" max="7962" width="7.85546875" style="262" customWidth="1"/>
    <col min="7963" max="7963" width="9.28515625" style="262" customWidth="1"/>
    <col min="7964" max="7964" width="7.42578125" style="262" customWidth="1"/>
    <col min="7965" max="7965" width="7.7109375" style="262" customWidth="1"/>
    <col min="7966" max="7968" width="7.42578125" style="262" customWidth="1"/>
    <col min="7969" max="7969" width="8" style="262" customWidth="1"/>
    <col min="7970" max="7970" width="9.28515625" style="262" customWidth="1"/>
    <col min="7971" max="7971" width="18.5703125" style="262" customWidth="1"/>
    <col min="7972" max="7972" width="13.5703125" style="262" customWidth="1"/>
    <col min="7973" max="8209" width="9.140625" style="262"/>
    <col min="8210" max="8210" width="5.140625" style="262" customWidth="1"/>
    <col min="8211" max="8211" width="31.28515625" style="262" customWidth="1"/>
    <col min="8212" max="8212" width="12" style="262" customWidth="1"/>
    <col min="8213" max="8213" width="11.7109375" style="262" customWidth="1"/>
    <col min="8214" max="8214" width="8.85546875" style="262" customWidth="1"/>
    <col min="8215" max="8217" width="7.42578125" style="262" customWidth="1"/>
    <col min="8218" max="8218" width="7.85546875" style="262" customWidth="1"/>
    <col min="8219" max="8219" width="9.28515625" style="262" customWidth="1"/>
    <col min="8220" max="8220" width="7.42578125" style="262" customWidth="1"/>
    <col min="8221" max="8221" width="7.7109375" style="262" customWidth="1"/>
    <col min="8222" max="8224" width="7.42578125" style="262" customWidth="1"/>
    <col min="8225" max="8225" width="8" style="262" customWidth="1"/>
    <col min="8226" max="8226" width="9.28515625" style="262" customWidth="1"/>
    <col min="8227" max="8227" width="18.5703125" style="262" customWidth="1"/>
    <col min="8228" max="8228" width="13.5703125" style="262" customWidth="1"/>
    <col min="8229" max="8465" width="9.140625" style="262"/>
    <col min="8466" max="8466" width="5.140625" style="262" customWidth="1"/>
    <col min="8467" max="8467" width="31.28515625" style="262" customWidth="1"/>
    <col min="8468" max="8468" width="12" style="262" customWidth="1"/>
    <col min="8469" max="8469" width="11.7109375" style="262" customWidth="1"/>
    <col min="8470" max="8470" width="8.85546875" style="262" customWidth="1"/>
    <col min="8471" max="8473" width="7.42578125" style="262" customWidth="1"/>
    <col min="8474" max="8474" width="7.85546875" style="262" customWidth="1"/>
    <col min="8475" max="8475" width="9.28515625" style="262" customWidth="1"/>
    <col min="8476" max="8476" width="7.42578125" style="262" customWidth="1"/>
    <col min="8477" max="8477" width="7.7109375" style="262" customWidth="1"/>
    <col min="8478" max="8480" width="7.42578125" style="262" customWidth="1"/>
    <col min="8481" max="8481" width="8" style="262" customWidth="1"/>
    <col min="8482" max="8482" width="9.28515625" style="262" customWidth="1"/>
    <col min="8483" max="8483" width="18.5703125" style="262" customWidth="1"/>
    <col min="8484" max="8484" width="13.5703125" style="262" customWidth="1"/>
    <col min="8485" max="8721" width="9.140625" style="262"/>
    <col min="8722" max="8722" width="5.140625" style="262" customWidth="1"/>
    <col min="8723" max="8723" width="31.28515625" style="262" customWidth="1"/>
    <col min="8724" max="8724" width="12" style="262" customWidth="1"/>
    <col min="8725" max="8725" width="11.7109375" style="262" customWidth="1"/>
    <col min="8726" max="8726" width="8.85546875" style="262" customWidth="1"/>
    <col min="8727" max="8729" width="7.42578125" style="262" customWidth="1"/>
    <col min="8730" max="8730" width="7.85546875" style="262" customWidth="1"/>
    <col min="8731" max="8731" width="9.28515625" style="262" customWidth="1"/>
    <col min="8732" max="8732" width="7.42578125" style="262" customWidth="1"/>
    <col min="8733" max="8733" width="7.7109375" style="262" customWidth="1"/>
    <col min="8734" max="8736" width="7.42578125" style="262" customWidth="1"/>
    <col min="8737" max="8737" width="8" style="262" customWidth="1"/>
    <col min="8738" max="8738" width="9.28515625" style="262" customWidth="1"/>
    <col min="8739" max="8739" width="18.5703125" style="262" customWidth="1"/>
    <col min="8740" max="8740" width="13.5703125" style="262" customWidth="1"/>
    <col min="8741" max="8977" width="9.140625" style="262"/>
    <col min="8978" max="8978" width="5.140625" style="262" customWidth="1"/>
    <col min="8979" max="8979" width="31.28515625" style="262" customWidth="1"/>
    <col min="8980" max="8980" width="12" style="262" customWidth="1"/>
    <col min="8981" max="8981" width="11.7109375" style="262" customWidth="1"/>
    <col min="8982" max="8982" width="8.85546875" style="262" customWidth="1"/>
    <col min="8983" max="8985" width="7.42578125" style="262" customWidth="1"/>
    <col min="8986" max="8986" width="7.85546875" style="262" customWidth="1"/>
    <col min="8987" max="8987" width="9.28515625" style="262" customWidth="1"/>
    <col min="8988" max="8988" width="7.42578125" style="262" customWidth="1"/>
    <col min="8989" max="8989" width="7.7109375" style="262" customWidth="1"/>
    <col min="8990" max="8992" width="7.42578125" style="262" customWidth="1"/>
    <col min="8993" max="8993" width="8" style="262" customWidth="1"/>
    <col min="8994" max="8994" width="9.28515625" style="262" customWidth="1"/>
    <col min="8995" max="8995" width="18.5703125" style="262" customWidth="1"/>
    <col min="8996" max="8996" width="13.5703125" style="262" customWidth="1"/>
    <col min="8997" max="9233" width="9.140625" style="262"/>
    <col min="9234" max="9234" width="5.140625" style="262" customWidth="1"/>
    <col min="9235" max="9235" width="31.28515625" style="262" customWidth="1"/>
    <col min="9236" max="9236" width="12" style="262" customWidth="1"/>
    <col min="9237" max="9237" width="11.7109375" style="262" customWidth="1"/>
    <col min="9238" max="9238" width="8.85546875" style="262" customWidth="1"/>
    <col min="9239" max="9241" width="7.42578125" style="262" customWidth="1"/>
    <col min="9242" max="9242" width="7.85546875" style="262" customWidth="1"/>
    <col min="9243" max="9243" width="9.28515625" style="262" customWidth="1"/>
    <col min="9244" max="9244" width="7.42578125" style="262" customWidth="1"/>
    <col min="9245" max="9245" width="7.7109375" style="262" customWidth="1"/>
    <col min="9246" max="9248" width="7.42578125" style="262" customWidth="1"/>
    <col min="9249" max="9249" width="8" style="262" customWidth="1"/>
    <col min="9250" max="9250" width="9.28515625" style="262" customWidth="1"/>
    <col min="9251" max="9251" width="18.5703125" style="262" customWidth="1"/>
    <col min="9252" max="9252" width="13.5703125" style="262" customWidth="1"/>
    <col min="9253" max="9489" width="9.140625" style="262"/>
    <col min="9490" max="9490" width="5.140625" style="262" customWidth="1"/>
    <col min="9491" max="9491" width="31.28515625" style="262" customWidth="1"/>
    <col min="9492" max="9492" width="12" style="262" customWidth="1"/>
    <col min="9493" max="9493" width="11.7109375" style="262" customWidth="1"/>
    <col min="9494" max="9494" width="8.85546875" style="262" customWidth="1"/>
    <col min="9495" max="9497" width="7.42578125" style="262" customWidth="1"/>
    <col min="9498" max="9498" width="7.85546875" style="262" customWidth="1"/>
    <col min="9499" max="9499" width="9.28515625" style="262" customWidth="1"/>
    <col min="9500" max="9500" width="7.42578125" style="262" customWidth="1"/>
    <col min="9501" max="9501" width="7.7109375" style="262" customWidth="1"/>
    <col min="9502" max="9504" width="7.42578125" style="262" customWidth="1"/>
    <col min="9505" max="9505" width="8" style="262" customWidth="1"/>
    <col min="9506" max="9506" width="9.28515625" style="262" customWidth="1"/>
    <col min="9507" max="9507" width="18.5703125" style="262" customWidth="1"/>
    <col min="9508" max="9508" width="13.5703125" style="262" customWidth="1"/>
    <col min="9509" max="9745" width="9.140625" style="262"/>
    <col min="9746" max="9746" width="5.140625" style="262" customWidth="1"/>
    <col min="9747" max="9747" width="31.28515625" style="262" customWidth="1"/>
    <col min="9748" max="9748" width="12" style="262" customWidth="1"/>
    <col min="9749" max="9749" width="11.7109375" style="262" customWidth="1"/>
    <col min="9750" max="9750" width="8.85546875" style="262" customWidth="1"/>
    <col min="9751" max="9753" width="7.42578125" style="262" customWidth="1"/>
    <col min="9754" max="9754" width="7.85546875" style="262" customWidth="1"/>
    <col min="9755" max="9755" width="9.28515625" style="262" customWidth="1"/>
    <col min="9756" max="9756" width="7.42578125" style="262" customWidth="1"/>
    <col min="9757" max="9757" width="7.7109375" style="262" customWidth="1"/>
    <col min="9758" max="9760" width="7.42578125" style="262" customWidth="1"/>
    <col min="9761" max="9761" width="8" style="262" customWidth="1"/>
    <col min="9762" max="9762" width="9.28515625" style="262" customWidth="1"/>
    <col min="9763" max="9763" width="18.5703125" style="262" customWidth="1"/>
    <col min="9764" max="9764" width="13.5703125" style="262" customWidth="1"/>
    <col min="9765" max="10001" width="9.140625" style="262"/>
    <col min="10002" max="10002" width="5.140625" style="262" customWidth="1"/>
    <col min="10003" max="10003" width="31.28515625" style="262" customWidth="1"/>
    <col min="10004" max="10004" width="12" style="262" customWidth="1"/>
    <col min="10005" max="10005" width="11.7109375" style="262" customWidth="1"/>
    <col min="10006" max="10006" width="8.85546875" style="262" customWidth="1"/>
    <col min="10007" max="10009" width="7.42578125" style="262" customWidth="1"/>
    <col min="10010" max="10010" width="7.85546875" style="262" customWidth="1"/>
    <col min="10011" max="10011" width="9.28515625" style="262" customWidth="1"/>
    <col min="10012" max="10012" width="7.42578125" style="262" customWidth="1"/>
    <col min="10013" max="10013" width="7.7109375" style="262" customWidth="1"/>
    <col min="10014" max="10016" width="7.42578125" style="262" customWidth="1"/>
    <col min="10017" max="10017" width="8" style="262" customWidth="1"/>
    <col min="10018" max="10018" width="9.28515625" style="262" customWidth="1"/>
    <col min="10019" max="10019" width="18.5703125" style="262" customWidth="1"/>
    <col min="10020" max="10020" width="13.5703125" style="262" customWidth="1"/>
    <col min="10021" max="10257" width="9.140625" style="262"/>
    <col min="10258" max="10258" width="5.140625" style="262" customWidth="1"/>
    <col min="10259" max="10259" width="31.28515625" style="262" customWidth="1"/>
    <col min="10260" max="10260" width="12" style="262" customWidth="1"/>
    <col min="10261" max="10261" width="11.7109375" style="262" customWidth="1"/>
    <col min="10262" max="10262" width="8.85546875" style="262" customWidth="1"/>
    <col min="10263" max="10265" width="7.42578125" style="262" customWidth="1"/>
    <col min="10266" max="10266" width="7.85546875" style="262" customWidth="1"/>
    <col min="10267" max="10267" width="9.28515625" style="262" customWidth="1"/>
    <col min="10268" max="10268" width="7.42578125" style="262" customWidth="1"/>
    <col min="10269" max="10269" width="7.7109375" style="262" customWidth="1"/>
    <col min="10270" max="10272" width="7.42578125" style="262" customWidth="1"/>
    <col min="10273" max="10273" width="8" style="262" customWidth="1"/>
    <col min="10274" max="10274" width="9.28515625" style="262" customWidth="1"/>
    <col min="10275" max="10275" width="18.5703125" style="262" customWidth="1"/>
    <col min="10276" max="10276" width="13.5703125" style="262" customWidth="1"/>
    <col min="10277" max="10513" width="9.140625" style="262"/>
    <col min="10514" max="10514" width="5.140625" style="262" customWidth="1"/>
    <col min="10515" max="10515" width="31.28515625" style="262" customWidth="1"/>
    <col min="10516" max="10516" width="12" style="262" customWidth="1"/>
    <col min="10517" max="10517" width="11.7109375" style="262" customWidth="1"/>
    <col min="10518" max="10518" width="8.85546875" style="262" customWidth="1"/>
    <col min="10519" max="10521" width="7.42578125" style="262" customWidth="1"/>
    <col min="10522" max="10522" width="7.85546875" style="262" customWidth="1"/>
    <col min="10523" max="10523" width="9.28515625" style="262" customWidth="1"/>
    <col min="10524" max="10524" width="7.42578125" style="262" customWidth="1"/>
    <col min="10525" max="10525" width="7.7109375" style="262" customWidth="1"/>
    <col min="10526" max="10528" width="7.42578125" style="262" customWidth="1"/>
    <col min="10529" max="10529" width="8" style="262" customWidth="1"/>
    <col min="10530" max="10530" width="9.28515625" style="262" customWidth="1"/>
    <col min="10531" max="10531" width="18.5703125" style="262" customWidth="1"/>
    <col min="10532" max="10532" width="13.5703125" style="262" customWidth="1"/>
    <col min="10533" max="10769" width="9.140625" style="262"/>
    <col min="10770" max="10770" width="5.140625" style="262" customWidth="1"/>
    <col min="10771" max="10771" width="31.28515625" style="262" customWidth="1"/>
    <col min="10772" max="10772" width="12" style="262" customWidth="1"/>
    <col min="10773" max="10773" width="11.7109375" style="262" customWidth="1"/>
    <col min="10774" max="10774" width="8.85546875" style="262" customWidth="1"/>
    <col min="10775" max="10777" width="7.42578125" style="262" customWidth="1"/>
    <col min="10778" max="10778" width="7.85546875" style="262" customWidth="1"/>
    <col min="10779" max="10779" width="9.28515625" style="262" customWidth="1"/>
    <col min="10780" max="10780" width="7.42578125" style="262" customWidth="1"/>
    <col min="10781" max="10781" width="7.7109375" style="262" customWidth="1"/>
    <col min="10782" max="10784" width="7.42578125" style="262" customWidth="1"/>
    <col min="10785" max="10785" width="8" style="262" customWidth="1"/>
    <col min="10786" max="10786" width="9.28515625" style="262" customWidth="1"/>
    <col min="10787" max="10787" width="18.5703125" style="262" customWidth="1"/>
    <col min="10788" max="10788" width="13.5703125" style="262" customWidth="1"/>
    <col min="10789" max="11025" width="9.140625" style="262"/>
    <col min="11026" max="11026" width="5.140625" style="262" customWidth="1"/>
    <col min="11027" max="11027" width="31.28515625" style="262" customWidth="1"/>
    <col min="11028" max="11028" width="12" style="262" customWidth="1"/>
    <col min="11029" max="11029" width="11.7109375" style="262" customWidth="1"/>
    <col min="11030" max="11030" width="8.85546875" style="262" customWidth="1"/>
    <col min="11031" max="11033" width="7.42578125" style="262" customWidth="1"/>
    <col min="11034" max="11034" width="7.85546875" style="262" customWidth="1"/>
    <col min="11035" max="11035" width="9.28515625" style="262" customWidth="1"/>
    <col min="11036" max="11036" width="7.42578125" style="262" customWidth="1"/>
    <col min="11037" max="11037" width="7.7109375" style="262" customWidth="1"/>
    <col min="11038" max="11040" width="7.42578125" style="262" customWidth="1"/>
    <col min="11041" max="11041" width="8" style="262" customWidth="1"/>
    <col min="11042" max="11042" width="9.28515625" style="262" customWidth="1"/>
    <col min="11043" max="11043" width="18.5703125" style="262" customWidth="1"/>
    <col min="11044" max="11044" width="13.5703125" style="262" customWidth="1"/>
    <col min="11045" max="11281" width="9.140625" style="262"/>
    <col min="11282" max="11282" width="5.140625" style="262" customWidth="1"/>
    <col min="11283" max="11283" width="31.28515625" style="262" customWidth="1"/>
    <col min="11284" max="11284" width="12" style="262" customWidth="1"/>
    <col min="11285" max="11285" width="11.7109375" style="262" customWidth="1"/>
    <col min="11286" max="11286" width="8.85546875" style="262" customWidth="1"/>
    <col min="11287" max="11289" width="7.42578125" style="262" customWidth="1"/>
    <col min="11290" max="11290" width="7.85546875" style="262" customWidth="1"/>
    <col min="11291" max="11291" width="9.28515625" style="262" customWidth="1"/>
    <col min="11292" max="11292" width="7.42578125" style="262" customWidth="1"/>
    <col min="11293" max="11293" width="7.7109375" style="262" customWidth="1"/>
    <col min="11294" max="11296" width="7.42578125" style="262" customWidth="1"/>
    <col min="11297" max="11297" width="8" style="262" customWidth="1"/>
    <col min="11298" max="11298" width="9.28515625" style="262" customWidth="1"/>
    <col min="11299" max="11299" width="18.5703125" style="262" customWidth="1"/>
    <col min="11300" max="11300" width="13.5703125" style="262" customWidth="1"/>
    <col min="11301" max="11537" width="9.140625" style="262"/>
    <col min="11538" max="11538" width="5.140625" style="262" customWidth="1"/>
    <col min="11539" max="11539" width="31.28515625" style="262" customWidth="1"/>
    <col min="11540" max="11540" width="12" style="262" customWidth="1"/>
    <col min="11541" max="11541" width="11.7109375" style="262" customWidth="1"/>
    <col min="11542" max="11542" width="8.85546875" style="262" customWidth="1"/>
    <col min="11543" max="11545" width="7.42578125" style="262" customWidth="1"/>
    <col min="11546" max="11546" width="7.85546875" style="262" customWidth="1"/>
    <col min="11547" max="11547" width="9.28515625" style="262" customWidth="1"/>
    <col min="11548" max="11548" width="7.42578125" style="262" customWidth="1"/>
    <col min="11549" max="11549" width="7.7109375" style="262" customWidth="1"/>
    <col min="11550" max="11552" width="7.42578125" style="262" customWidth="1"/>
    <col min="11553" max="11553" width="8" style="262" customWidth="1"/>
    <col min="11554" max="11554" width="9.28515625" style="262" customWidth="1"/>
    <col min="11555" max="11555" width="18.5703125" style="262" customWidth="1"/>
    <col min="11556" max="11556" width="13.5703125" style="262" customWidth="1"/>
    <col min="11557" max="11793" width="9.140625" style="262"/>
    <col min="11794" max="11794" width="5.140625" style="262" customWidth="1"/>
    <col min="11795" max="11795" width="31.28515625" style="262" customWidth="1"/>
    <col min="11796" max="11796" width="12" style="262" customWidth="1"/>
    <col min="11797" max="11797" width="11.7109375" style="262" customWidth="1"/>
    <col min="11798" max="11798" width="8.85546875" style="262" customWidth="1"/>
    <col min="11799" max="11801" width="7.42578125" style="262" customWidth="1"/>
    <col min="11802" max="11802" width="7.85546875" style="262" customWidth="1"/>
    <col min="11803" max="11803" width="9.28515625" style="262" customWidth="1"/>
    <col min="11804" max="11804" width="7.42578125" style="262" customWidth="1"/>
    <col min="11805" max="11805" width="7.7109375" style="262" customWidth="1"/>
    <col min="11806" max="11808" width="7.42578125" style="262" customWidth="1"/>
    <col min="11809" max="11809" width="8" style="262" customWidth="1"/>
    <col min="11810" max="11810" width="9.28515625" style="262" customWidth="1"/>
    <col min="11811" max="11811" width="18.5703125" style="262" customWidth="1"/>
    <col min="11812" max="11812" width="13.5703125" style="262" customWidth="1"/>
    <col min="11813" max="12049" width="9.140625" style="262"/>
    <col min="12050" max="12050" width="5.140625" style="262" customWidth="1"/>
    <col min="12051" max="12051" width="31.28515625" style="262" customWidth="1"/>
    <col min="12052" max="12052" width="12" style="262" customWidth="1"/>
    <col min="12053" max="12053" width="11.7109375" style="262" customWidth="1"/>
    <col min="12054" max="12054" width="8.85546875" style="262" customWidth="1"/>
    <col min="12055" max="12057" width="7.42578125" style="262" customWidth="1"/>
    <col min="12058" max="12058" width="7.85546875" style="262" customWidth="1"/>
    <col min="12059" max="12059" width="9.28515625" style="262" customWidth="1"/>
    <col min="12060" max="12060" width="7.42578125" style="262" customWidth="1"/>
    <col min="12061" max="12061" width="7.7109375" style="262" customWidth="1"/>
    <col min="12062" max="12064" width="7.42578125" style="262" customWidth="1"/>
    <col min="12065" max="12065" width="8" style="262" customWidth="1"/>
    <col min="12066" max="12066" width="9.28515625" style="262" customWidth="1"/>
    <col min="12067" max="12067" width="18.5703125" style="262" customWidth="1"/>
    <col min="12068" max="12068" width="13.5703125" style="262" customWidth="1"/>
    <col min="12069" max="12305" width="9.140625" style="262"/>
    <col min="12306" max="12306" width="5.140625" style="262" customWidth="1"/>
    <col min="12307" max="12307" width="31.28515625" style="262" customWidth="1"/>
    <col min="12308" max="12308" width="12" style="262" customWidth="1"/>
    <col min="12309" max="12309" width="11.7109375" style="262" customWidth="1"/>
    <col min="12310" max="12310" width="8.85546875" style="262" customWidth="1"/>
    <col min="12311" max="12313" width="7.42578125" style="262" customWidth="1"/>
    <col min="12314" max="12314" width="7.85546875" style="262" customWidth="1"/>
    <col min="12315" max="12315" width="9.28515625" style="262" customWidth="1"/>
    <col min="12316" max="12316" width="7.42578125" style="262" customWidth="1"/>
    <col min="12317" max="12317" width="7.7109375" style="262" customWidth="1"/>
    <col min="12318" max="12320" width="7.42578125" style="262" customWidth="1"/>
    <col min="12321" max="12321" width="8" style="262" customWidth="1"/>
    <col min="12322" max="12322" width="9.28515625" style="262" customWidth="1"/>
    <col min="12323" max="12323" width="18.5703125" style="262" customWidth="1"/>
    <col min="12324" max="12324" width="13.5703125" style="262" customWidth="1"/>
    <col min="12325" max="12561" width="9.140625" style="262"/>
    <col min="12562" max="12562" width="5.140625" style="262" customWidth="1"/>
    <col min="12563" max="12563" width="31.28515625" style="262" customWidth="1"/>
    <col min="12564" max="12564" width="12" style="262" customWidth="1"/>
    <col min="12565" max="12565" width="11.7109375" style="262" customWidth="1"/>
    <col min="12566" max="12566" width="8.85546875" style="262" customWidth="1"/>
    <col min="12567" max="12569" width="7.42578125" style="262" customWidth="1"/>
    <col min="12570" max="12570" width="7.85546875" style="262" customWidth="1"/>
    <col min="12571" max="12571" width="9.28515625" style="262" customWidth="1"/>
    <col min="12572" max="12572" width="7.42578125" style="262" customWidth="1"/>
    <col min="12573" max="12573" width="7.7109375" style="262" customWidth="1"/>
    <col min="12574" max="12576" width="7.42578125" style="262" customWidth="1"/>
    <col min="12577" max="12577" width="8" style="262" customWidth="1"/>
    <col min="12578" max="12578" width="9.28515625" style="262" customWidth="1"/>
    <col min="12579" max="12579" width="18.5703125" style="262" customWidth="1"/>
    <col min="12580" max="12580" width="13.5703125" style="262" customWidth="1"/>
    <col min="12581" max="12817" width="9.140625" style="262"/>
    <col min="12818" max="12818" width="5.140625" style="262" customWidth="1"/>
    <col min="12819" max="12819" width="31.28515625" style="262" customWidth="1"/>
    <col min="12820" max="12820" width="12" style="262" customWidth="1"/>
    <col min="12821" max="12821" width="11.7109375" style="262" customWidth="1"/>
    <col min="12822" max="12822" width="8.85546875" style="262" customWidth="1"/>
    <col min="12823" max="12825" width="7.42578125" style="262" customWidth="1"/>
    <col min="12826" max="12826" width="7.85546875" style="262" customWidth="1"/>
    <col min="12827" max="12827" width="9.28515625" style="262" customWidth="1"/>
    <col min="12828" max="12828" width="7.42578125" style="262" customWidth="1"/>
    <col min="12829" max="12829" width="7.7109375" style="262" customWidth="1"/>
    <col min="12830" max="12832" width="7.42578125" style="262" customWidth="1"/>
    <col min="12833" max="12833" width="8" style="262" customWidth="1"/>
    <col min="12834" max="12834" width="9.28515625" style="262" customWidth="1"/>
    <col min="12835" max="12835" width="18.5703125" style="262" customWidth="1"/>
    <col min="12836" max="12836" width="13.5703125" style="262" customWidth="1"/>
    <col min="12837" max="13073" width="9.140625" style="262"/>
    <col min="13074" max="13074" width="5.140625" style="262" customWidth="1"/>
    <col min="13075" max="13075" width="31.28515625" style="262" customWidth="1"/>
    <col min="13076" max="13076" width="12" style="262" customWidth="1"/>
    <col min="13077" max="13077" width="11.7109375" style="262" customWidth="1"/>
    <col min="13078" max="13078" width="8.85546875" style="262" customWidth="1"/>
    <col min="13079" max="13081" width="7.42578125" style="262" customWidth="1"/>
    <col min="13082" max="13082" width="7.85546875" style="262" customWidth="1"/>
    <col min="13083" max="13083" width="9.28515625" style="262" customWidth="1"/>
    <col min="13084" max="13084" width="7.42578125" style="262" customWidth="1"/>
    <col min="13085" max="13085" width="7.7109375" style="262" customWidth="1"/>
    <col min="13086" max="13088" width="7.42578125" style="262" customWidth="1"/>
    <col min="13089" max="13089" width="8" style="262" customWidth="1"/>
    <col min="13090" max="13090" width="9.28515625" style="262" customWidth="1"/>
    <col min="13091" max="13091" width="18.5703125" style="262" customWidth="1"/>
    <col min="13092" max="13092" width="13.5703125" style="262" customWidth="1"/>
    <col min="13093" max="13329" width="9.140625" style="262"/>
    <col min="13330" max="13330" width="5.140625" style="262" customWidth="1"/>
    <col min="13331" max="13331" width="31.28515625" style="262" customWidth="1"/>
    <col min="13332" max="13332" width="12" style="262" customWidth="1"/>
    <col min="13333" max="13333" width="11.7109375" style="262" customWidth="1"/>
    <col min="13334" max="13334" width="8.85546875" style="262" customWidth="1"/>
    <col min="13335" max="13337" width="7.42578125" style="262" customWidth="1"/>
    <col min="13338" max="13338" width="7.85546875" style="262" customWidth="1"/>
    <col min="13339" max="13339" width="9.28515625" style="262" customWidth="1"/>
    <col min="13340" max="13340" width="7.42578125" style="262" customWidth="1"/>
    <col min="13341" max="13341" width="7.7109375" style="262" customWidth="1"/>
    <col min="13342" max="13344" width="7.42578125" style="262" customWidth="1"/>
    <col min="13345" max="13345" width="8" style="262" customWidth="1"/>
    <col min="13346" max="13346" width="9.28515625" style="262" customWidth="1"/>
    <col min="13347" max="13347" width="18.5703125" style="262" customWidth="1"/>
    <col min="13348" max="13348" width="13.5703125" style="262" customWidth="1"/>
    <col min="13349" max="13585" width="9.140625" style="262"/>
    <col min="13586" max="13586" width="5.140625" style="262" customWidth="1"/>
    <col min="13587" max="13587" width="31.28515625" style="262" customWidth="1"/>
    <col min="13588" max="13588" width="12" style="262" customWidth="1"/>
    <col min="13589" max="13589" width="11.7109375" style="262" customWidth="1"/>
    <col min="13590" max="13590" width="8.85546875" style="262" customWidth="1"/>
    <col min="13591" max="13593" width="7.42578125" style="262" customWidth="1"/>
    <col min="13594" max="13594" width="7.85546875" style="262" customWidth="1"/>
    <col min="13595" max="13595" width="9.28515625" style="262" customWidth="1"/>
    <col min="13596" max="13596" width="7.42578125" style="262" customWidth="1"/>
    <col min="13597" max="13597" width="7.7109375" style="262" customWidth="1"/>
    <col min="13598" max="13600" width="7.42578125" style="262" customWidth="1"/>
    <col min="13601" max="13601" width="8" style="262" customWidth="1"/>
    <col min="13602" max="13602" width="9.28515625" style="262" customWidth="1"/>
    <col min="13603" max="13603" width="18.5703125" style="262" customWidth="1"/>
    <col min="13604" max="13604" width="13.5703125" style="262" customWidth="1"/>
    <col min="13605" max="13841" width="9.140625" style="262"/>
    <col min="13842" max="13842" width="5.140625" style="262" customWidth="1"/>
    <col min="13843" max="13843" width="31.28515625" style="262" customWidth="1"/>
    <col min="13844" max="13844" width="12" style="262" customWidth="1"/>
    <col min="13845" max="13845" width="11.7109375" style="262" customWidth="1"/>
    <col min="13846" max="13846" width="8.85546875" style="262" customWidth="1"/>
    <col min="13847" max="13849" width="7.42578125" style="262" customWidth="1"/>
    <col min="13850" max="13850" width="7.85546875" style="262" customWidth="1"/>
    <col min="13851" max="13851" width="9.28515625" style="262" customWidth="1"/>
    <col min="13852" max="13852" width="7.42578125" style="262" customWidth="1"/>
    <col min="13853" max="13853" width="7.7109375" style="262" customWidth="1"/>
    <col min="13854" max="13856" width="7.42578125" style="262" customWidth="1"/>
    <col min="13857" max="13857" width="8" style="262" customWidth="1"/>
    <col min="13858" max="13858" width="9.28515625" style="262" customWidth="1"/>
    <col min="13859" max="13859" width="18.5703125" style="262" customWidth="1"/>
    <col min="13860" max="13860" width="13.5703125" style="262" customWidth="1"/>
    <col min="13861" max="14097" width="9.140625" style="262"/>
    <col min="14098" max="14098" width="5.140625" style="262" customWidth="1"/>
    <col min="14099" max="14099" width="31.28515625" style="262" customWidth="1"/>
    <col min="14100" max="14100" width="12" style="262" customWidth="1"/>
    <col min="14101" max="14101" width="11.7109375" style="262" customWidth="1"/>
    <col min="14102" max="14102" width="8.85546875" style="262" customWidth="1"/>
    <col min="14103" max="14105" width="7.42578125" style="262" customWidth="1"/>
    <col min="14106" max="14106" width="7.85546875" style="262" customWidth="1"/>
    <col min="14107" max="14107" width="9.28515625" style="262" customWidth="1"/>
    <col min="14108" max="14108" width="7.42578125" style="262" customWidth="1"/>
    <col min="14109" max="14109" width="7.7109375" style="262" customWidth="1"/>
    <col min="14110" max="14112" width="7.42578125" style="262" customWidth="1"/>
    <col min="14113" max="14113" width="8" style="262" customWidth="1"/>
    <col min="14114" max="14114" width="9.28515625" style="262" customWidth="1"/>
    <col min="14115" max="14115" width="18.5703125" style="262" customWidth="1"/>
    <col min="14116" max="14116" width="13.5703125" style="262" customWidth="1"/>
    <col min="14117" max="14353" width="9.140625" style="262"/>
    <col min="14354" max="14354" width="5.140625" style="262" customWidth="1"/>
    <col min="14355" max="14355" width="31.28515625" style="262" customWidth="1"/>
    <col min="14356" max="14356" width="12" style="262" customWidth="1"/>
    <col min="14357" max="14357" width="11.7109375" style="262" customWidth="1"/>
    <col min="14358" max="14358" width="8.85546875" style="262" customWidth="1"/>
    <col min="14359" max="14361" width="7.42578125" style="262" customWidth="1"/>
    <col min="14362" max="14362" width="7.85546875" style="262" customWidth="1"/>
    <col min="14363" max="14363" width="9.28515625" style="262" customWidth="1"/>
    <col min="14364" max="14364" width="7.42578125" style="262" customWidth="1"/>
    <col min="14365" max="14365" width="7.7109375" style="262" customWidth="1"/>
    <col min="14366" max="14368" width="7.42578125" style="262" customWidth="1"/>
    <col min="14369" max="14369" width="8" style="262" customWidth="1"/>
    <col min="14370" max="14370" width="9.28515625" style="262" customWidth="1"/>
    <col min="14371" max="14371" width="18.5703125" style="262" customWidth="1"/>
    <col min="14372" max="14372" width="13.5703125" style="262" customWidth="1"/>
    <col min="14373" max="14609" width="9.140625" style="262"/>
    <col min="14610" max="14610" width="5.140625" style="262" customWidth="1"/>
    <col min="14611" max="14611" width="31.28515625" style="262" customWidth="1"/>
    <col min="14612" max="14612" width="12" style="262" customWidth="1"/>
    <col min="14613" max="14613" width="11.7109375" style="262" customWidth="1"/>
    <col min="14614" max="14614" width="8.85546875" style="262" customWidth="1"/>
    <col min="14615" max="14617" width="7.42578125" style="262" customWidth="1"/>
    <col min="14618" max="14618" width="7.85546875" style="262" customWidth="1"/>
    <col min="14619" max="14619" width="9.28515625" style="262" customWidth="1"/>
    <col min="14620" max="14620" width="7.42578125" style="262" customWidth="1"/>
    <col min="14621" max="14621" width="7.7109375" style="262" customWidth="1"/>
    <col min="14622" max="14624" width="7.42578125" style="262" customWidth="1"/>
    <col min="14625" max="14625" width="8" style="262" customWidth="1"/>
    <col min="14626" max="14626" width="9.28515625" style="262" customWidth="1"/>
    <col min="14627" max="14627" width="18.5703125" style="262" customWidth="1"/>
    <col min="14628" max="14628" width="13.5703125" style="262" customWidth="1"/>
    <col min="14629" max="14865" width="9.140625" style="262"/>
    <col min="14866" max="14866" width="5.140625" style="262" customWidth="1"/>
    <col min="14867" max="14867" width="31.28515625" style="262" customWidth="1"/>
    <col min="14868" max="14868" width="12" style="262" customWidth="1"/>
    <col min="14869" max="14869" width="11.7109375" style="262" customWidth="1"/>
    <col min="14870" max="14870" width="8.85546875" style="262" customWidth="1"/>
    <col min="14871" max="14873" width="7.42578125" style="262" customWidth="1"/>
    <col min="14874" max="14874" width="7.85546875" style="262" customWidth="1"/>
    <col min="14875" max="14875" width="9.28515625" style="262" customWidth="1"/>
    <col min="14876" max="14876" width="7.42578125" style="262" customWidth="1"/>
    <col min="14877" max="14877" width="7.7109375" style="262" customWidth="1"/>
    <col min="14878" max="14880" width="7.42578125" style="262" customWidth="1"/>
    <col min="14881" max="14881" width="8" style="262" customWidth="1"/>
    <col min="14882" max="14882" width="9.28515625" style="262" customWidth="1"/>
    <col min="14883" max="14883" width="18.5703125" style="262" customWidth="1"/>
    <col min="14884" max="14884" width="13.5703125" style="262" customWidth="1"/>
    <col min="14885" max="15121" width="9.140625" style="262"/>
    <col min="15122" max="15122" width="5.140625" style="262" customWidth="1"/>
    <col min="15123" max="15123" width="31.28515625" style="262" customWidth="1"/>
    <col min="15124" max="15124" width="12" style="262" customWidth="1"/>
    <col min="15125" max="15125" width="11.7109375" style="262" customWidth="1"/>
    <col min="15126" max="15126" width="8.85546875" style="262" customWidth="1"/>
    <col min="15127" max="15129" width="7.42578125" style="262" customWidth="1"/>
    <col min="15130" max="15130" width="7.85546875" style="262" customWidth="1"/>
    <col min="15131" max="15131" width="9.28515625" style="262" customWidth="1"/>
    <col min="15132" max="15132" width="7.42578125" style="262" customWidth="1"/>
    <col min="15133" max="15133" width="7.7109375" style="262" customWidth="1"/>
    <col min="15134" max="15136" width="7.42578125" style="262" customWidth="1"/>
    <col min="15137" max="15137" width="8" style="262" customWidth="1"/>
    <col min="15138" max="15138" width="9.28515625" style="262" customWidth="1"/>
    <col min="15139" max="15139" width="18.5703125" style="262" customWidth="1"/>
    <col min="15140" max="15140" width="13.5703125" style="262" customWidth="1"/>
    <col min="15141" max="15377" width="9.140625" style="262"/>
    <col min="15378" max="15378" width="5.140625" style="262" customWidth="1"/>
    <col min="15379" max="15379" width="31.28515625" style="262" customWidth="1"/>
    <col min="15380" max="15380" width="12" style="262" customWidth="1"/>
    <col min="15381" max="15381" width="11.7109375" style="262" customWidth="1"/>
    <col min="15382" max="15382" width="8.85546875" style="262" customWidth="1"/>
    <col min="15383" max="15385" width="7.42578125" style="262" customWidth="1"/>
    <col min="15386" max="15386" width="7.85546875" style="262" customWidth="1"/>
    <col min="15387" max="15387" width="9.28515625" style="262" customWidth="1"/>
    <col min="15388" max="15388" width="7.42578125" style="262" customWidth="1"/>
    <col min="15389" max="15389" width="7.7109375" style="262" customWidth="1"/>
    <col min="15390" max="15392" width="7.42578125" style="262" customWidth="1"/>
    <col min="15393" max="15393" width="8" style="262" customWidth="1"/>
    <col min="15394" max="15394" width="9.28515625" style="262" customWidth="1"/>
    <col min="15395" max="15395" width="18.5703125" style="262" customWidth="1"/>
    <col min="15396" max="15396" width="13.5703125" style="262" customWidth="1"/>
    <col min="15397" max="15633" width="9.140625" style="262"/>
    <col min="15634" max="15634" width="5.140625" style="262" customWidth="1"/>
    <col min="15635" max="15635" width="31.28515625" style="262" customWidth="1"/>
    <col min="15636" max="15636" width="12" style="262" customWidth="1"/>
    <col min="15637" max="15637" width="11.7109375" style="262" customWidth="1"/>
    <col min="15638" max="15638" width="8.85546875" style="262" customWidth="1"/>
    <col min="15639" max="15641" width="7.42578125" style="262" customWidth="1"/>
    <col min="15642" max="15642" width="7.85546875" style="262" customWidth="1"/>
    <col min="15643" max="15643" width="9.28515625" style="262" customWidth="1"/>
    <col min="15644" max="15644" width="7.42578125" style="262" customWidth="1"/>
    <col min="15645" max="15645" width="7.7109375" style="262" customWidth="1"/>
    <col min="15646" max="15648" width="7.42578125" style="262" customWidth="1"/>
    <col min="15649" max="15649" width="8" style="262" customWidth="1"/>
    <col min="15650" max="15650" width="9.28515625" style="262" customWidth="1"/>
    <col min="15651" max="15651" width="18.5703125" style="262" customWidth="1"/>
    <col min="15652" max="15652" width="13.5703125" style="262" customWidth="1"/>
    <col min="15653" max="15889" width="9.140625" style="262"/>
    <col min="15890" max="15890" width="5.140625" style="262" customWidth="1"/>
    <col min="15891" max="15891" width="31.28515625" style="262" customWidth="1"/>
    <col min="15892" max="15892" width="12" style="262" customWidth="1"/>
    <col min="15893" max="15893" width="11.7109375" style="262" customWidth="1"/>
    <col min="15894" max="15894" width="8.85546875" style="262" customWidth="1"/>
    <col min="15895" max="15897" width="7.42578125" style="262" customWidth="1"/>
    <col min="15898" max="15898" width="7.85546875" style="262" customWidth="1"/>
    <col min="15899" max="15899" width="9.28515625" style="262" customWidth="1"/>
    <col min="15900" max="15900" width="7.42578125" style="262" customWidth="1"/>
    <col min="15901" max="15901" width="7.7109375" style="262" customWidth="1"/>
    <col min="15902" max="15904" width="7.42578125" style="262" customWidth="1"/>
    <col min="15905" max="15905" width="8" style="262" customWidth="1"/>
    <col min="15906" max="15906" width="9.28515625" style="262" customWidth="1"/>
    <col min="15907" max="15907" width="18.5703125" style="262" customWidth="1"/>
    <col min="15908" max="15908" width="13.5703125" style="262" customWidth="1"/>
    <col min="15909" max="16145" width="9.140625" style="262"/>
    <col min="16146" max="16146" width="5.140625" style="262" customWidth="1"/>
    <col min="16147" max="16147" width="31.28515625" style="262" customWidth="1"/>
    <col min="16148" max="16148" width="12" style="262" customWidth="1"/>
    <col min="16149" max="16149" width="11.7109375" style="262" customWidth="1"/>
    <col min="16150" max="16150" width="8.85546875" style="262" customWidth="1"/>
    <col min="16151" max="16153" width="7.42578125" style="262" customWidth="1"/>
    <col min="16154" max="16154" width="7.85546875" style="262" customWidth="1"/>
    <col min="16155" max="16155" width="9.28515625" style="262" customWidth="1"/>
    <col min="16156" max="16156" width="7.42578125" style="262" customWidth="1"/>
    <col min="16157" max="16157" width="7.7109375" style="262" customWidth="1"/>
    <col min="16158" max="16160" width="7.42578125" style="262" customWidth="1"/>
    <col min="16161" max="16161" width="8" style="262" customWidth="1"/>
    <col min="16162" max="16162" width="9.28515625" style="262" customWidth="1"/>
    <col min="16163" max="16163" width="18.5703125" style="262" customWidth="1"/>
    <col min="16164" max="16164" width="13.5703125" style="262" customWidth="1"/>
    <col min="16165" max="16384" width="9.140625" style="262"/>
  </cols>
  <sheetData>
    <row r="1" spans="1:35" s="160" customFormat="1" ht="21" customHeight="1">
      <c r="A1" s="498"/>
      <c r="B1" s="498"/>
      <c r="C1" s="589"/>
      <c r="D1" s="498"/>
      <c r="E1" s="589"/>
      <c r="F1" s="498"/>
      <c r="G1" s="498"/>
      <c r="H1" s="498"/>
      <c r="I1" s="498"/>
      <c r="J1" s="498"/>
      <c r="K1" s="498"/>
      <c r="L1" s="498"/>
      <c r="M1" s="498"/>
      <c r="N1" s="498"/>
      <c r="O1" s="498"/>
      <c r="P1" s="498"/>
      <c r="Q1" s="498"/>
      <c r="R1" s="498"/>
      <c r="S1" s="498"/>
      <c r="T1" s="498"/>
      <c r="U1" s="498"/>
      <c r="V1" s="498"/>
      <c r="W1" s="498"/>
      <c r="X1" s="498"/>
      <c r="Y1" s="498"/>
      <c r="Z1" s="498"/>
      <c r="AA1" s="498"/>
      <c r="AB1" s="572"/>
      <c r="AC1" s="572"/>
      <c r="AD1" s="572"/>
      <c r="AE1" s="572"/>
      <c r="AF1" s="572"/>
      <c r="AG1" s="572"/>
      <c r="AH1" s="1123" t="s">
        <v>1396</v>
      </c>
      <c r="AI1" s="1123"/>
    </row>
    <row r="2" spans="1:35" s="160" customFormat="1" ht="22.5" customHeight="1">
      <c r="A2" s="1116" t="s">
        <v>919</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row>
    <row r="3" spans="1:35" s="160" customFormat="1" ht="19.5" customHeight="1">
      <c r="A3" s="1117" t="s">
        <v>920</v>
      </c>
      <c r="B3" s="1117"/>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c r="AG3" s="1117"/>
      <c r="AH3" s="1117"/>
      <c r="AI3" s="1117"/>
    </row>
    <row r="4" spans="1:35" s="164" customFormat="1" ht="19.5" customHeight="1">
      <c r="A4" s="161"/>
      <c r="B4" s="162"/>
      <c r="C4" s="161"/>
      <c r="D4" s="162"/>
      <c r="E4" s="161"/>
      <c r="F4" s="163"/>
      <c r="G4" s="163"/>
      <c r="H4" s="163"/>
      <c r="I4" s="163"/>
      <c r="J4" s="163"/>
      <c r="K4" s="163"/>
      <c r="L4" s="163"/>
      <c r="M4" s="163"/>
      <c r="N4" s="163"/>
      <c r="O4" s="163"/>
      <c r="P4" s="163"/>
      <c r="Q4" s="163"/>
      <c r="R4" s="163"/>
      <c r="S4" s="163"/>
      <c r="T4" s="163"/>
      <c r="U4" s="163"/>
      <c r="V4" s="163"/>
      <c r="W4" s="163"/>
      <c r="X4" s="163"/>
      <c r="Y4" s="163"/>
      <c r="Z4" s="163"/>
      <c r="AA4" s="163"/>
      <c r="AB4" s="573"/>
      <c r="AC4" s="573"/>
      <c r="AD4" s="573"/>
      <c r="AE4" s="573"/>
      <c r="AF4" s="573"/>
      <c r="AG4" s="1118" t="s">
        <v>921</v>
      </c>
      <c r="AH4" s="1118"/>
      <c r="AI4" s="1118"/>
    </row>
    <row r="5" spans="1:35" s="164" customFormat="1" ht="19.5" customHeight="1">
      <c r="A5" s="1114" t="s">
        <v>0</v>
      </c>
      <c r="B5" s="1114" t="s">
        <v>1</v>
      </c>
      <c r="C5" s="1127" t="s">
        <v>1415</v>
      </c>
      <c r="D5" s="1127"/>
      <c r="E5" s="1127"/>
      <c r="F5" s="1127"/>
      <c r="G5" s="1127"/>
      <c r="H5" s="1127"/>
      <c r="I5" s="1127"/>
      <c r="J5" s="1127"/>
      <c r="K5" s="1127"/>
      <c r="L5" s="1127"/>
      <c r="M5" s="1127"/>
      <c r="N5" s="1127"/>
      <c r="O5" s="1119" t="s">
        <v>1418</v>
      </c>
      <c r="P5" s="1120"/>
      <c r="Q5" s="1120"/>
      <c r="R5" s="1120"/>
      <c r="S5" s="1120"/>
      <c r="T5" s="1120"/>
      <c r="U5" s="1120"/>
      <c r="V5" s="1120"/>
      <c r="W5" s="1120"/>
      <c r="X5" s="1120"/>
      <c r="Y5" s="1120"/>
      <c r="Z5" s="1120"/>
      <c r="AA5" s="1120"/>
      <c r="AB5" s="1120"/>
      <c r="AC5" s="1120"/>
      <c r="AD5" s="1120"/>
      <c r="AE5" s="1120"/>
      <c r="AF5" s="1120"/>
      <c r="AG5" s="1120"/>
      <c r="AH5" s="1121"/>
      <c r="AI5" s="558"/>
    </row>
    <row r="6" spans="1:35" s="165" customFormat="1" ht="31.5" customHeight="1">
      <c r="A6" s="1114"/>
      <c r="B6" s="1114"/>
      <c r="C6" s="1114" t="s">
        <v>922</v>
      </c>
      <c r="D6" s="1114" t="s">
        <v>923</v>
      </c>
      <c r="E6" s="1114" t="s">
        <v>3</v>
      </c>
      <c r="F6" s="1114" t="s">
        <v>924</v>
      </c>
      <c r="G6" s="1114"/>
      <c r="H6" s="1114"/>
      <c r="I6" s="1114"/>
      <c r="J6" s="1114"/>
      <c r="K6" s="1114" t="s">
        <v>925</v>
      </c>
      <c r="L6" s="1114"/>
      <c r="M6" s="1114"/>
      <c r="N6" s="1114"/>
      <c r="O6" s="1114" t="s">
        <v>1416</v>
      </c>
      <c r="P6" s="1114" t="s">
        <v>922</v>
      </c>
      <c r="Q6" s="1114" t="s">
        <v>923</v>
      </c>
      <c r="R6" s="1114" t="s">
        <v>3</v>
      </c>
      <c r="S6" s="1114" t="s">
        <v>927</v>
      </c>
      <c r="T6" s="1114"/>
      <c r="U6" s="1114"/>
      <c r="V6" s="1114"/>
      <c r="W6" s="1114"/>
      <c r="X6" s="1114" t="s">
        <v>1417</v>
      </c>
      <c r="Y6" s="1114"/>
      <c r="Z6" s="1114"/>
      <c r="AA6" s="1114"/>
      <c r="AB6" s="1125" t="s">
        <v>926</v>
      </c>
      <c r="AC6" s="1125"/>
      <c r="AD6" s="1125" t="s">
        <v>927</v>
      </c>
      <c r="AE6" s="1125"/>
      <c r="AF6" s="1125"/>
      <c r="AG6" s="1125"/>
      <c r="AH6" s="1125" t="s">
        <v>928</v>
      </c>
      <c r="AI6" s="1126" t="s">
        <v>929</v>
      </c>
    </row>
    <row r="7" spans="1:35" s="165" customFormat="1" ht="21" customHeight="1">
      <c r="A7" s="1114"/>
      <c r="B7" s="1114"/>
      <c r="C7" s="1114"/>
      <c r="D7" s="1114"/>
      <c r="E7" s="1114"/>
      <c r="F7" s="1114" t="s">
        <v>930</v>
      </c>
      <c r="G7" s="1114" t="s">
        <v>1412</v>
      </c>
      <c r="H7" s="1114"/>
      <c r="I7" s="1114"/>
      <c r="J7" s="1114"/>
      <c r="K7" s="1114" t="s">
        <v>10</v>
      </c>
      <c r="L7" s="1114" t="s">
        <v>1412</v>
      </c>
      <c r="M7" s="1114"/>
      <c r="N7" s="1114"/>
      <c r="O7" s="1114"/>
      <c r="P7" s="1114"/>
      <c r="Q7" s="1114"/>
      <c r="R7" s="1114"/>
      <c r="S7" s="1114" t="s">
        <v>930</v>
      </c>
      <c r="T7" s="1114" t="s">
        <v>1412</v>
      </c>
      <c r="U7" s="1114"/>
      <c r="V7" s="1114"/>
      <c r="W7" s="1114"/>
      <c r="X7" s="1114" t="s">
        <v>930</v>
      </c>
      <c r="Y7" s="1114" t="s">
        <v>1412</v>
      </c>
      <c r="Z7" s="1114"/>
      <c r="AA7" s="1114"/>
      <c r="AB7" s="1125"/>
      <c r="AC7" s="1125"/>
      <c r="AD7" s="1125"/>
      <c r="AE7" s="1125"/>
      <c r="AF7" s="1125"/>
      <c r="AG7" s="1125"/>
      <c r="AH7" s="1125"/>
      <c r="AI7" s="1126"/>
    </row>
    <row r="8" spans="1:35" s="165" customFormat="1" ht="47.25" customHeight="1">
      <c r="A8" s="1114"/>
      <c r="B8" s="1114"/>
      <c r="C8" s="1114"/>
      <c r="D8" s="1114"/>
      <c r="E8" s="1114"/>
      <c r="F8" s="1114"/>
      <c r="G8" s="555" t="s">
        <v>12</v>
      </c>
      <c r="H8" s="555" t="s">
        <v>1413</v>
      </c>
      <c r="I8" s="555" t="s">
        <v>1414</v>
      </c>
      <c r="J8" s="555" t="s">
        <v>931</v>
      </c>
      <c r="K8" s="1114"/>
      <c r="L8" s="555" t="s">
        <v>12</v>
      </c>
      <c r="M8" s="555" t="s">
        <v>1413</v>
      </c>
      <c r="N8" s="555" t="s">
        <v>1414</v>
      </c>
      <c r="O8" s="1114"/>
      <c r="P8" s="1114"/>
      <c r="Q8" s="1114"/>
      <c r="R8" s="1114"/>
      <c r="S8" s="1114"/>
      <c r="T8" s="555" t="s">
        <v>12</v>
      </c>
      <c r="U8" s="555" t="s">
        <v>1413</v>
      </c>
      <c r="V8" s="555" t="s">
        <v>1414</v>
      </c>
      <c r="W8" s="555" t="s">
        <v>931</v>
      </c>
      <c r="X8" s="1114"/>
      <c r="Y8" s="555" t="s">
        <v>12</v>
      </c>
      <c r="Z8" s="555" t="s">
        <v>1413</v>
      </c>
      <c r="AA8" s="555" t="s">
        <v>1414</v>
      </c>
      <c r="AB8" s="574" t="s">
        <v>932</v>
      </c>
      <c r="AC8" s="574" t="s">
        <v>933</v>
      </c>
      <c r="AD8" s="574" t="s">
        <v>930</v>
      </c>
      <c r="AE8" s="574" t="s">
        <v>12</v>
      </c>
      <c r="AF8" s="574" t="s">
        <v>13</v>
      </c>
      <c r="AG8" s="574" t="s">
        <v>931</v>
      </c>
      <c r="AH8" s="1125"/>
      <c r="AI8" s="1126"/>
    </row>
    <row r="9" spans="1:35" s="165" customFormat="1" ht="18" customHeight="1">
      <c r="A9" s="166" t="s">
        <v>18</v>
      </c>
      <c r="B9" s="166" t="s">
        <v>19</v>
      </c>
      <c r="C9" s="166" t="s">
        <v>60</v>
      </c>
      <c r="D9" s="166" t="s">
        <v>61</v>
      </c>
      <c r="E9" s="166" t="s">
        <v>64</v>
      </c>
      <c r="F9" s="166" t="s">
        <v>88</v>
      </c>
      <c r="G9" s="166" t="s">
        <v>89</v>
      </c>
      <c r="H9" s="166" t="s">
        <v>90</v>
      </c>
      <c r="I9" s="166"/>
      <c r="J9" s="166" t="s">
        <v>91</v>
      </c>
      <c r="K9" s="166" t="s">
        <v>934</v>
      </c>
      <c r="L9" s="166"/>
      <c r="M9" s="166"/>
      <c r="N9" s="166"/>
      <c r="O9" s="166"/>
      <c r="P9" s="166"/>
      <c r="Q9" s="166"/>
      <c r="R9" s="166"/>
      <c r="S9" s="166"/>
      <c r="T9" s="166"/>
      <c r="U9" s="166"/>
      <c r="V9" s="166"/>
      <c r="W9" s="166"/>
      <c r="X9" s="166"/>
      <c r="Y9" s="166"/>
      <c r="Z9" s="166"/>
      <c r="AA9" s="166"/>
      <c r="AB9" s="575" t="s">
        <v>93</v>
      </c>
      <c r="AC9" s="575" t="s">
        <v>94</v>
      </c>
      <c r="AD9" s="575" t="s">
        <v>95</v>
      </c>
      <c r="AE9" s="575" t="s">
        <v>96</v>
      </c>
      <c r="AF9" s="575" t="s">
        <v>97</v>
      </c>
      <c r="AG9" s="575" t="s">
        <v>98</v>
      </c>
      <c r="AH9" s="575" t="s">
        <v>935</v>
      </c>
      <c r="AI9" s="166" t="s">
        <v>108</v>
      </c>
    </row>
    <row r="10" spans="1:35" s="165" customFormat="1" ht="18" customHeight="1">
      <c r="A10" s="167"/>
      <c r="B10" s="168" t="s">
        <v>936</v>
      </c>
      <c r="C10" s="168"/>
      <c r="D10" s="168"/>
      <c r="E10" s="168"/>
      <c r="F10" s="169">
        <f t="shared" ref="F10:N10" si="0">+F11+F109+F201</f>
        <v>817968.20246391755</v>
      </c>
      <c r="G10" s="169">
        <f t="shared" si="0"/>
        <v>789504</v>
      </c>
      <c r="H10" s="169">
        <f t="shared" si="0"/>
        <v>18830.793814432989</v>
      </c>
      <c r="I10" s="169">
        <f t="shared" si="0"/>
        <v>0</v>
      </c>
      <c r="J10" s="169">
        <f t="shared" si="0"/>
        <v>6423.6869999999999</v>
      </c>
      <c r="K10" s="169">
        <f t="shared" si="0"/>
        <v>793681</v>
      </c>
      <c r="L10" s="169">
        <f t="shared" si="0"/>
        <v>34604</v>
      </c>
      <c r="M10" s="169">
        <f t="shared" si="0"/>
        <v>12277</v>
      </c>
      <c r="N10" s="169">
        <f t="shared" si="0"/>
        <v>0</v>
      </c>
      <c r="O10" s="169"/>
      <c r="P10" s="169"/>
      <c r="Q10" s="169"/>
      <c r="R10" s="169"/>
      <c r="S10" s="169">
        <f t="shared" ref="S10:AH10" si="1">+S11+S109+S201</f>
        <v>156736</v>
      </c>
      <c r="T10" s="169">
        <f t="shared" si="1"/>
        <v>32796</v>
      </c>
      <c r="U10" s="169">
        <f t="shared" si="1"/>
        <v>123888</v>
      </c>
      <c r="V10" s="169">
        <f t="shared" si="1"/>
        <v>0</v>
      </c>
      <c r="W10" s="169">
        <f t="shared" si="1"/>
        <v>52</v>
      </c>
      <c r="X10" s="169">
        <f t="shared" si="1"/>
        <v>156684</v>
      </c>
      <c r="Y10" s="169">
        <f t="shared" si="1"/>
        <v>32796</v>
      </c>
      <c r="Z10" s="169">
        <f t="shared" si="1"/>
        <v>123888</v>
      </c>
      <c r="AA10" s="169">
        <f t="shared" si="1"/>
        <v>0</v>
      </c>
      <c r="AB10" s="576" t="e">
        <f t="shared" si="1"/>
        <v>#REF!</v>
      </c>
      <c r="AC10" s="576" t="e">
        <f t="shared" si="1"/>
        <v>#REF!</v>
      </c>
      <c r="AD10" s="576" t="e">
        <f t="shared" si="1"/>
        <v>#REF!</v>
      </c>
      <c r="AE10" s="576" t="e">
        <f t="shared" si="1"/>
        <v>#REF!</v>
      </c>
      <c r="AF10" s="576" t="e">
        <f t="shared" si="1"/>
        <v>#REF!</v>
      </c>
      <c r="AG10" s="576" t="e">
        <f t="shared" si="1"/>
        <v>#REF!</v>
      </c>
      <c r="AH10" s="576" t="e">
        <f t="shared" si="1"/>
        <v>#REF!</v>
      </c>
      <c r="AI10" s="170"/>
    </row>
    <row r="11" spans="1:35" s="165" customFormat="1" ht="30" customHeight="1">
      <c r="A11" s="167" t="s">
        <v>16</v>
      </c>
      <c r="B11" s="171" t="s">
        <v>17</v>
      </c>
      <c r="C11" s="168"/>
      <c r="D11" s="168"/>
      <c r="E11" s="168"/>
      <c r="F11" s="169">
        <f>+F12+F15</f>
        <v>91985.687000000005</v>
      </c>
      <c r="G11" s="169">
        <f>+G12+G15</f>
        <v>75210</v>
      </c>
      <c r="H11" s="169">
        <f>+H12+H15</f>
        <v>12277</v>
      </c>
      <c r="I11" s="169">
        <f t="shared" ref="I11:N11" si="2">+I12+I15</f>
        <v>0</v>
      </c>
      <c r="J11" s="169">
        <f t="shared" si="2"/>
        <v>4348.6869999999999</v>
      </c>
      <c r="K11" s="169">
        <f t="shared" si="2"/>
        <v>88395</v>
      </c>
      <c r="L11" s="169">
        <f t="shared" si="2"/>
        <v>34604</v>
      </c>
      <c r="M11" s="169">
        <f t="shared" si="2"/>
        <v>12277</v>
      </c>
      <c r="N11" s="169">
        <f t="shared" si="2"/>
        <v>0</v>
      </c>
      <c r="O11" s="169"/>
      <c r="P11" s="169"/>
      <c r="Q11" s="169"/>
      <c r="R11" s="169"/>
      <c r="S11" s="169">
        <f t="shared" ref="S11:AA11" si="3">+S12+S15</f>
        <v>156736</v>
      </c>
      <c r="T11" s="169">
        <f t="shared" si="3"/>
        <v>32796</v>
      </c>
      <c r="U11" s="169">
        <f t="shared" si="3"/>
        <v>123888</v>
      </c>
      <c r="V11" s="169">
        <f t="shared" si="3"/>
        <v>0</v>
      </c>
      <c r="W11" s="169">
        <f t="shared" si="3"/>
        <v>52</v>
      </c>
      <c r="X11" s="169">
        <f t="shared" si="3"/>
        <v>156684</v>
      </c>
      <c r="Y11" s="169">
        <f t="shared" si="3"/>
        <v>32796</v>
      </c>
      <c r="Z11" s="169">
        <f t="shared" si="3"/>
        <v>123888</v>
      </c>
      <c r="AA11" s="169">
        <f t="shared" si="3"/>
        <v>0</v>
      </c>
      <c r="AB11" s="576" t="e">
        <f t="shared" ref="AB11:AH11" si="4">+AB12+AB15</f>
        <v>#REF!</v>
      </c>
      <c r="AC11" s="576" t="e">
        <f t="shared" si="4"/>
        <v>#REF!</v>
      </c>
      <c r="AD11" s="576" t="e">
        <f>+AD12+AD15</f>
        <v>#REF!</v>
      </c>
      <c r="AE11" s="576" t="e">
        <f>+AE12+AE15</f>
        <v>#REF!</v>
      </c>
      <c r="AF11" s="576" t="e">
        <f>+AF12+AF15</f>
        <v>#REF!</v>
      </c>
      <c r="AG11" s="576" t="e">
        <f>+AG12+AG15</f>
        <v>#REF!</v>
      </c>
      <c r="AH11" s="576" t="e">
        <f t="shared" si="4"/>
        <v>#REF!</v>
      </c>
      <c r="AI11" s="170"/>
    </row>
    <row r="12" spans="1:35" s="165" customFormat="1" ht="18" customHeight="1">
      <c r="A12" s="167" t="s">
        <v>37</v>
      </c>
      <c r="B12" s="171" t="s">
        <v>937</v>
      </c>
      <c r="C12" s="168"/>
      <c r="D12" s="168"/>
      <c r="E12" s="168"/>
      <c r="F12" s="169">
        <f>+F13</f>
        <v>0</v>
      </c>
      <c r="G12" s="169">
        <f t="shared" ref="G12:AH13" si="5">+G13</f>
        <v>0</v>
      </c>
      <c r="H12" s="169">
        <f t="shared" si="5"/>
        <v>0</v>
      </c>
      <c r="I12" s="169">
        <f t="shared" si="5"/>
        <v>0</v>
      </c>
      <c r="J12" s="169">
        <f t="shared" si="5"/>
        <v>0</v>
      </c>
      <c r="K12" s="169">
        <f t="shared" si="5"/>
        <v>0</v>
      </c>
      <c r="L12" s="169">
        <f t="shared" si="5"/>
        <v>0</v>
      </c>
      <c r="M12" s="169">
        <f t="shared" si="5"/>
        <v>0</v>
      </c>
      <c r="N12" s="169">
        <f t="shared" si="5"/>
        <v>0</v>
      </c>
      <c r="O12" s="169"/>
      <c r="P12" s="169"/>
      <c r="Q12" s="169"/>
      <c r="R12" s="169"/>
      <c r="S12" s="169">
        <f t="shared" si="5"/>
        <v>0</v>
      </c>
      <c r="T12" s="169">
        <f t="shared" si="5"/>
        <v>0</v>
      </c>
      <c r="U12" s="169">
        <f t="shared" si="5"/>
        <v>0</v>
      </c>
      <c r="V12" s="169">
        <f t="shared" si="5"/>
        <v>0</v>
      </c>
      <c r="W12" s="169">
        <f t="shared" si="5"/>
        <v>0</v>
      </c>
      <c r="X12" s="169">
        <f t="shared" si="5"/>
        <v>0</v>
      </c>
      <c r="Y12" s="169">
        <f t="shared" si="5"/>
        <v>0</v>
      </c>
      <c r="Z12" s="169">
        <f t="shared" si="5"/>
        <v>0</v>
      </c>
      <c r="AA12" s="169">
        <f t="shared" si="5"/>
        <v>0</v>
      </c>
      <c r="AB12" s="576">
        <f t="shared" si="5"/>
        <v>0</v>
      </c>
      <c r="AC12" s="576">
        <f t="shared" si="5"/>
        <v>0</v>
      </c>
      <c r="AD12" s="576">
        <f>+AD13</f>
        <v>0</v>
      </c>
      <c r="AE12" s="576">
        <f t="shared" ref="AE12:AG13" si="6">+AE13</f>
        <v>0</v>
      </c>
      <c r="AF12" s="576">
        <f t="shared" si="6"/>
        <v>0</v>
      </c>
      <c r="AG12" s="576">
        <f t="shared" si="6"/>
        <v>0</v>
      </c>
      <c r="AH12" s="576">
        <f t="shared" si="5"/>
        <v>0</v>
      </c>
      <c r="AI12" s="170"/>
    </row>
    <row r="13" spans="1:35" s="165" customFormat="1" ht="25.5">
      <c r="A13" s="167">
        <v>1</v>
      </c>
      <c r="B13" s="171" t="s">
        <v>388</v>
      </c>
      <c r="C13" s="168"/>
      <c r="D13" s="168"/>
      <c r="E13" s="168"/>
      <c r="F13" s="169">
        <f>+F14</f>
        <v>0</v>
      </c>
      <c r="G13" s="169">
        <f t="shared" si="5"/>
        <v>0</v>
      </c>
      <c r="H13" s="169">
        <f t="shared" si="5"/>
        <v>0</v>
      </c>
      <c r="I13" s="169">
        <f t="shared" si="5"/>
        <v>0</v>
      </c>
      <c r="J13" s="169">
        <f t="shared" si="5"/>
        <v>0</v>
      </c>
      <c r="K13" s="169">
        <f t="shared" si="5"/>
        <v>0</v>
      </c>
      <c r="L13" s="169">
        <f t="shared" si="5"/>
        <v>0</v>
      </c>
      <c r="M13" s="169">
        <f t="shared" si="5"/>
        <v>0</v>
      </c>
      <c r="N13" s="169">
        <f t="shared" si="5"/>
        <v>0</v>
      </c>
      <c r="O13" s="169"/>
      <c r="P13" s="169"/>
      <c r="Q13" s="169"/>
      <c r="R13" s="169"/>
      <c r="S13" s="169">
        <f t="shared" si="5"/>
        <v>0</v>
      </c>
      <c r="T13" s="169">
        <f t="shared" si="5"/>
        <v>0</v>
      </c>
      <c r="U13" s="169">
        <f t="shared" si="5"/>
        <v>0</v>
      </c>
      <c r="V13" s="169">
        <f t="shared" si="5"/>
        <v>0</v>
      </c>
      <c r="W13" s="169">
        <f t="shared" si="5"/>
        <v>0</v>
      </c>
      <c r="X13" s="169">
        <f t="shared" si="5"/>
        <v>0</v>
      </c>
      <c r="Y13" s="169">
        <f t="shared" si="5"/>
        <v>0</v>
      </c>
      <c r="Z13" s="169">
        <f t="shared" si="5"/>
        <v>0</v>
      </c>
      <c r="AA13" s="169">
        <f t="shared" si="5"/>
        <v>0</v>
      </c>
      <c r="AB13" s="576">
        <f t="shared" si="5"/>
        <v>0</v>
      </c>
      <c r="AC13" s="576">
        <f t="shared" si="5"/>
        <v>0</v>
      </c>
      <c r="AD13" s="576">
        <f>+AD14</f>
        <v>0</v>
      </c>
      <c r="AE13" s="576">
        <f t="shared" si="6"/>
        <v>0</v>
      </c>
      <c r="AF13" s="576">
        <f t="shared" si="6"/>
        <v>0</v>
      </c>
      <c r="AG13" s="576">
        <f t="shared" si="6"/>
        <v>0</v>
      </c>
      <c r="AH13" s="576">
        <f t="shared" si="5"/>
        <v>0</v>
      </c>
      <c r="AI13" s="170"/>
    </row>
    <row r="14" spans="1:35" s="165" customFormat="1" ht="30" customHeight="1">
      <c r="A14" s="172"/>
      <c r="B14" s="173" t="s">
        <v>634</v>
      </c>
      <c r="C14" s="174"/>
      <c r="D14" s="174"/>
      <c r="E14" s="174"/>
      <c r="F14" s="175"/>
      <c r="G14" s="175"/>
      <c r="H14" s="175"/>
      <c r="I14" s="175"/>
      <c r="J14" s="175"/>
      <c r="K14" s="175"/>
      <c r="L14" s="175"/>
      <c r="M14" s="175"/>
      <c r="N14" s="175"/>
      <c r="O14" s="175"/>
      <c r="P14" s="175"/>
      <c r="Q14" s="175"/>
      <c r="R14" s="175"/>
      <c r="S14" s="175"/>
      <c r="T14" s="175"/>
      <c r="U14" s="175"/>
      <c r="V14" s="175"/>
      <c r="W14" s="175"/>
      <c r="X14" s="175"/>
      <c r="Y14" s="175"/>
      <c r="Z14" s="175"/>
      <c r="AA14" s="175"/>
      <c r="AB14" s="577"/>
      <c r="AC14" s="577"/>
      <c r="AD14" s="577"/>
      <c r="AE14" s="577"/>
      <c r="AF14" s="577"/>
      <c r="AG14" s="577"/>
      <c r="AH14" s="577"/>
      <c r="AI14" s="176"/>
    </row>
    <row r="15" spans="1:35" s="165" customFormat="1" ht="18" customHeight="1">
      <c r="A15" s="167" t="s">
        <v>41</v>
      </c>
      <c r="B15" s="171" t="s">
        <v>938</v>
      </c>
      <c r="C15" s="168"/>
      <c r="D15" s="168"/>
      <c r="E15" s="168"/>
      <c r="F15" s="169">
        <f t="shared" ref="F15:N15" si="7">+F16+F17+F23+F24+F25+F32+F102+F108</f>
        <v>91985.687000000005</v>
      </c>
      <c r="G15" s="169">
        <f t="shared" si="7"/>
        <v>75210</v>
      </c>
      <c r="H15" s="169">
        <f t="shared" si="7"/>
        <v>12277</v>
      </c>
      <c r="I15" s="169">
        <f t="shared" si="7"/>
        <v>0</v>
      </c>
      <c r="J15" s="169">
        <f t="shared" si="7"/>
        <v>4348.6869999999999</v>
      </c>
      <c r="K15" s="169">
        <f t="shared" si="7"/>
        <v>88395</v>
      </c>
      <c r="L15" s="169">
        <f t="shared" si="7"/>
        <v>34604</v>
      </c>
      <c r="M15" s="169">
        <f t="shared" si="7"/>
        <v>12277</v>
      </c>
      <c r="N15" s="169">
        <f t="shared" si="7"/>
        <v>0</v>
      </c>
      <c r="O15" s="169"/>
      <c r="P15" s="169"/>
      <c r="Q15" s="169"/>
      <c r="R15" s="169"/>
      <c r="S15" s="169">
        <f t="shared" ref="S15:AH15" si="8">+S16+S17+S23+S24+S25+S32+S102+S108</f>
        <v>156736</v>
      </c>
      <c r="T15" s="169">
        <f t="shared" si="8"/>
        <v>32796</v>
      </c>
      <c r="U15" s="169">
        <f t="shared" si="8"/>
        <v>123888</v>
      </c>
      <c r="V15" s="169">
        <f t="shared" si="8"/>
        <v>0</v>
      </c>
      <c r="W15" s="169">
        <f t="shared" si="8"/>
        <v>52</v>
      </c>
      <c r="X15" s="169">
        <f t="shared" si="8"/>
        <v>156684</v>
      </c>
      <c r="Y15" s="169">
        <f t="shared" si="8"/>
        <v>32796</v>
      </c>
      <c r="Z15" s="169">
        <f t="shared" si="8"/>
        <v>123888</v>
      </c>
      <c r="AA15" s="169">
        <f t="shared" si="8"/>
        <v>0</v>
      </c>
      <c r="AB15" s="576" t="e">
        <f t="shared" si="8"/>
        <v>#REF!</v>
      </c>
      <c r="AC15" s="576" t="e">
        <f t="shared" si="8"/>
        <v>#REF!</v>
      </c>
      <c r="AD15" s="576" t="e">
        <f t="shared" si="8"/>
        <v>#REF!</v>
      </c>
      <c r="AE15" s="576" t="e">
        <f t="shared" si="8"/>
        <v>#REF!</v>
      </c>
      <c r="AF15" s="576" t="e">
        <f t="shared" si="8"/>
        <v>#REF!</v>
      </c>
      <c r="AG15" s="576" t="e">
        <f t="shared" si="8"/>
        <v>#REF!</v>
      </c>
      <c r="AH15" s="576" t="e">
        <f t="shared" si="8"/>
        <v>#REF!</v>
      </c>
      <c r="AI15" s="170"/>
    </row>
    <row r="16" spans="1:35" s="181" customFormat="1" ht="18" customHeight="1">
      <c r="A16" s="177">
        <v>1</v>
      </c>
      <c r="B16" s="178" t="s">
        <v>939</v>
      </c>
      <c r="C16" s="177"/>
      <c r="D16" s="178"/>
      <c r="E16" s="177"/>
      <c r="F16" s="179"/>
      <c r="G16" s="179"/>
      <c r="H16" s="179"/>
      <c r="I16" s="179"/>
      <c r="J16" s="179"/>
      <c r="K16" s="179"/>
      <c r="L16" s="179"/>
      <c r="M16" s="179"/>
      <c r="N16" s="179"/>
      <c r="O16" s="179"/>
      <c r="P16" s="179"/>
      <c r="Q16" s="179"/>
      <c r="R16" s="179"/>
      <c r="S16" s="179"/>
      <c r="T16" s="179"/>
      <c r="U16" s="179"/>
      <c r="V16" s="179"/>
      <c r="W16" s="179"/>
      <c r="X16" s="179"/>
      <c r="Y16" s="179"/>
      <c r="Z16" s="179"/>
      <c r="AA16" s="179"/>
      <c r="AB16" s="578"/>
      <c r="AC16" s="578"/>
      <c r="AD16" s="578"/>
      <c r="AE16" s="578"/>
      <c r="AF16" s="578"/>
      <c r="AG16" s="578"/>
      <c r="AH16" s="578"/>
      <c r="AI16" s="180"/>
    </row>
    <row r="17" spans="1:36" s="181" customFormat="1" ht="18" customHeight="1">
      <c r="A17" s="177">
        <v>2</v>
      </c>
      <c r="B17" s="178" t="s">
        <v>68</v>
      </c>
      <c r="C17" s="177"/>
      <c r="D17" s="178"/>
      <c r="E17" s="177"/>
      <c r="F17" s="179">
        <f>+F18+F20</f>
        <v>41889</v>
      </c>
      <c r="G17" s="179">
        <f t="shared" ref="G17:AH17" si="9">+G18+G20</f>
        <v>29612</v>
      </c>
      <c r="H17" s="179">
        <f t="shared" si="9"/>
        <v>12277</v>
      </c>
      <c r="I17" s="179">
        <f t="shared" ref="I17" si="10">+I18+I20</f>
        <v>0</v>
      </c>
      <c r="J17" s="179">
        <f t="shared" si="9"/>
        <v>0</v>
      </c>
      <c r="K17" s="179">
        <f t="shared" si="9"/>
        <v>41889</v>
      </c>
      <c r="L17" s="179">
        <f t="shared" ref="L17:N17" si="11">+L18+L20</f>
        <v>29612</v>
      </c>
      <c r="M17" s="179">
        <f t="shared" si="11"/>
        <v>12277</v>
      </c>
      <c r="N17" s="179">
        <f t="shared" si="11"/>
        <v>0</v>
      </c>
      <c r="O17" s="179"/>
      <c r="P17" s="179"/>
      <c r="Q17" s="179"/>
      <c r="R17" s="179"/>
      <c r="S17" s="179">
        <f t="shared" ref="S17:AA17" si="12">+S18+S20</f>
        <v>153500</v>
      </c>
      <c r="T17" s="179">
        <f t="shared" si="12"/>
        <v>29612</v>
      </c>
      <c r="U17" s="179">
        <f t="shared" si="12"/>
        <v>123888</v>
      </c>
      <c r="V17" s="179">
        <f t="shared" si="12"/>
        <v>0</v>
      </c>
      <c r="W17" s="179">
        <f t="shared" si="12"/>
        <v>0</v>
      </c>
      <c r="X17" s="179">
        <f t="shared" si="12"/>
        <v>153500</v>
      </c>
      <c r="Y17" s="179">
        <f t="shared" si="12"/>
        <v>29612</v>
      </c>
      <c r="Z17" s="179">
        <f t="shared" si="12"/>
        <v>123888</v>
      </c>
      <c r="AA17" s="179">
        <f t="shared" si="12"/>
        <v>0</v>
      </c>
      <c r="AB17" s="578">
        <f t="shared" si="9"/>
        <v>104388</v>
      </c>
      <c r="AC17" s="578">
        <f t="shared" si="9"/>
        <v>0</v>
      </c>
      <c r="AD17" s="578">
        <f t="shared" si="9"/>
        <v>195000</v>
      </c>
      <c r="AE17" s="578">
        <f t="shared" si="9"/>
        <v>130000</v>
      </c>
      <c r="AF17" s="578">
        <f t="shared" si="9"/>
        <v>65000</v>
      </c>
      <c r="AG17" s="578">
        <f t="shared" si="9"/>
        <v>0</v>
      </c>
      <c r="AH17" s="578">
        <f t="shared" si="9"/>
        <v>0</v>
      </c>
      <c r="AI17" s="180"/>
    </row>
    <row r="18" spans="1:36" s="187" customFormat="1" ht="18" customHeight="1">
      <c r="A18" s="182" t="s">
        <v>940</v>
      </c>
      <c r="B18" s="183" t="s">
        <v>941</v>
      </c>
      <c r="C18" s="182"/>
      <c r="D18" s="184"/>
      <c r="E18" s="182"/>
      <c r="F18" s="185">
        <f>+F19</f>
        <v>18000</v>
      </c>
      <c r="G18" s="185">
        <f t="shared" ref="G18:AH18" si="13">+G19</f>
        <v>12000</v>
      </c>
      <c r="H18" s="185">
        <f t="shared" si="13"/>
        <v>6000</v>
      </c>
      <c r="I18" s="185">
        <f t="shared" si="13"/>
        <v>0</v>
      </c>
      <c r="J18" s="185">
        <f t="shared" si="13"/>
        <v>0</v>
      </c>
      <c r="K18" s="185">
        <f t="shared" si="13"/>
        <v>18000</v>
      </c>
      <c r="L18" s="185">
        <f t="shared" si="13"/>
        <v>12000</v>
      </c>
      <c r="M18" s="185">
        <f t="shared" si="13"/>
        <v>6000</v>
      </c>
      <c r="N18" s="185">
        <f t="shared" si="13"/>
        <v>0</v>
      </c>
      <c r="O18" s="185"/>
      <c r="P18" s="185"/>
      <c r="Q18" s="185"/>
      <c r="R18" s="185"/>
      <c r="S18" s="185">
        <f t="shared" si="13"/>
        <v>100000</v>
      </c>
      <c r="T18" s="185">
        <f t="shared" si="13"/>
        <v>12000</v>
      </c>
      <c r="U18" s="185">
        <f t="shared" si="13"/>
        <v>88000</v>
      </c>
      <c r="V18" s="185">
        <f t="shared" si="13"/>
        <v>0</v>
      </c>
      <c r="W18" s="185">
        <f t="shared" si="13"/>
        <v>0</v>
      </c>
      <c r="X18" s="185">
        <f t="shared" si="13"/>
        <v>100000</v>
      </c>
      <c r="Y18" s="185">
        <f t="shared" si="13"/>
        <v>12000</v>
      </c>
      <c r="Z18" s="185">
        <f t="shared" si="13"/>
        <v>88000</v>
      </c>
      <c r="AA18" s="185">
        <f t="shared" si="13"/>
        <v>0</v>
      </c>
      <c r="AB18" s="563">
        <f t="shared" si="13"/>
        <v>88000</v>
      </c>
      <c r="AC18" s="563">
        <f t="shared" si="13"/>
        <v>0</v>
      </c>
      <c r="AD18" s="563">
        <f t="shared" si="13"/>
        <v>150000</v>
      </c>
      <c r="AE18" s="563">
        <f t="shared" si="13"/>
        <v>100000</v>
      </c>
      <c r="AF18" s="563">
        <f t="shared" si="13"/>
        <v>50000</v>
      </c>
      <c r="AG18" s="563">
        <f t="shared" si="13"/>
        <v>0</v>
      </c>
      <c r="AH18" s="563">
        <f t="shared" si="13"/>
        <v>0</v>
      </c>
      <c r="AI18" s="186"/>
    </row>
    <row r="19" spans="1:36" s="598" customFormat="1" ht="89.25">
      <c r="A19" s="593" t="s">
        <v>942</v>
      </c>
      <c r="B19" s="594" t="s">
        <v>601</v>
      </c>
      <c r="C19" s="595" t="s">
        <v>521</v>
      </c>
      <c r="D19" s="595" t="s">
        <v>943</v>
      </c>
      <c r="E19" s="595" t="s">
        <v>63</v>
      </c>
      <c r="F19" s="571">
        <v>18000</v>
      </c>
      <c r="G19" s="571">
        <v>12000</v>
      </c>
      <c r="H19" s="571">
        <v>6000</v>
      </c>
      <c r="I19" s="571"/>
      <c r="J19" s="571"/>
      <c r="K19" s="571">
        <f>SUM(L19:N19)</f>
        <v>18000</v>
      </c>
      <c r="L19" s="571">
        <v>12000</v>
      </c>
      <c r="M19" s="571">
        <v>6000</v>
      </c>
      <c r="N19" s="571"/>
      <c r="O19" s="571"/>
      <c r="P19" s="571"/>
      <c r="Q19" s="571"/>
      <c r="R19" s="571"/>
      <c r="S19" s="571">
        <f>SUM(T19:W19)</f>
        <v>100000</v>
      </c>
      <c r="T19" s="646">
        <v>12000</v>
      </c>
      <c r="U19" s="646">
        <f>82000+6000</f>
        <v>88000</v>
      </c>
      <c r="V19" s="646"/>
      <c r="W19" s="571"/>
      <c r="X19" s="571">
        <f>SUM(Y19:Z19)</f>
        <v>100000</v>
      </c>
      <c r="Y19" s="646">
        <v>12000</v>
      </c>
      <c r="Z19" s="646">
        <f>82000+6000</f>
        <v>88000</v>
      </c>
      <c r="AA19" s="646"/>
      <c r="AB19" s="571">
        <v>88000</v>
      </c>
      <c r="AC19" s="571"/>
      <c r="AD19" s="571">
        <v>150000</v>
      </c>
      <c r="AE19" s="571">
        <v>100000</v>
      </c>
      <c r="AF19" s="571">
        <v>50000</v>
      </c>
      <c r="AG19" s="571"/>
      <c r="AH19" s="571"/>
      <c r="AI19" s="596" t="s">
        <v>944</v>
      </c>
      <c r="AJ19" s="597" t="s">
        <v>945</v>
      </c>
    </row>
    <row r="20" spans="1:36" s="187" customFormat="1" ht="21" customHeight="1">
      <c r="A20" s="182" t="s">
        <v>946</v>
      </c>
      <c r="B20" s="193" t="s">
        <v>947</v>
      </c>
      <c r="C20" s="257"/>
      <c r="D20" s="193"/>
      <c r="E20" s="257"/>
      <c r="F20" s="194">
        <f>SUM(F21:F22)</f>
        <v>23889</v>
      </c>
      <c r="G20" s="194">
        <f t="shared" ref="G20:N20" si="14">SUM(G21:G22)</f>
        <v>17612</v>
      </c>
      <c r="H20" s="194">
        <f t="shared" si="14"/>
        <v>6277</v>
      </c>
      <c r="I20" s="194">
        <f t="shared" si="14"/>
        <v>0</v>
      </c>
      <c r="J20" s="194">
        <f t="shared" si="14"/>
        <v>0</v>
      </c>
      <c r="K20" s="194">
        <f t="shared" si="14"/>
        <v>23889</v>
      </c>
      <c r="L20" s="194">
        <f t="shared" si="14"/>
        <v>17612</v>
      </c>
      <c r="M20" s="194">
        <f t="shared" si="14"/>
        <v>6277</v>
      </c>
      <c r="N20" s="194">
        <f t="shared" si="14"/>
        <v>0</v>
      </c>
      <c r="O20" s="194"/>
      <c r="P20" s="194"/>
      <c r="Q20" s="194"/>
      <c r="R20" s="194"/>
      <c r="S20" s="194">
        <f t="shared" ref="S20:AA20" si="15">SUM(S21:S22)</f>
        <v>53500</v>
      </c>
      <c r="T20" s="194">
        <f t="shared" si="15"/>
        <v>17612</v>
      </c>
      <c r="U20" s="194">
        <f t="shared" si="15"/>
        <v>35888</v>
      </c>
      <c r="V20" s="194">
        <f t="shared" si="15"/>
        <v>0</v>
      </c>
      <c r="W20" s="194">
        <f t="shared" si="15"/>
        <v>0</v>
      </c>
      <c r="X20" s="194">
        <f t="shared" si="15"/>
        <v>53500</v>
      </c>
      <c r="Y20" s="194">
        <f t="shared" si="15"/>
        <v>17612</v>
      </c>
      <c r="Z20" s="194">
        <f t="shared" si="15"/>
        <v>35888</v>
      </c>
      <c r="AA20" s="194">
        <f t="shared" si="15"/>
        <v>0</v>
      </c>
      <c r="AB20" s="570">
        <f t="shared" ref="AB20:AH20" si="16">+AB22</f>
        <v>16388</v>
      </c>
      <c r="AC20" s="570">
        <f t="shared" si="16"/>
        <v>0</v>
      </c>
      <c r="AD20" s="570">
        <f t="shared" si="16"/>
        <v>45000</v>
      </c>
      <c r="AE20" s="570">
        <f t="shared" si="16"/>
        <v>30000</v>
      </c>
      <c r="AF20" s="570">
        <f t="shared" si="16"/>
        <v>15000</v>
      </c>
      <c r="AG20" s="570">
        <f t="shared" si="16"/>
        <v>0</v>
      </c>
      <c r="AH20" s="570">
        <f t="shared" si="16"/>
        <v>0</v>
      </c>
      <c r="AI20" s="195"/>
      <c r="AJ20" s="196"/>
    </row>
    <row r="21" spans="1:36" s="165" customFormat="1" ht="51">
      <c r="A21" s="188" t="s">
        <v>942</v>
      </c>
      <c r="B21" s="189" t="s">
        <v>530</v>
      </c>
      <c r="C21" s="174" t="s">
        <v>74</v>
      </c>
      <c r="D21" s="174" t="s">
        <v>1419</v>
      </c>
      <c r="E21" s="174" t="s">
        <v>63</v>
      </c>
      <c r="F21" s="190">
        <f>SUM(G21:J21)</f>
        <v>6000</v>
      </c>
      <c r="G21" s="647">
        <v>4000</v>
      </c>
      <c r="H21" s="647">
        <v>2000</v>
      </c>
      <c r="I21" s="190"/>
      <c r="J21" s="190"/>
      <c r="K21" s="190">
        <f>SUM(L21:N21)</f>
        <v>6000</v>
      </c>
      <c r="L21" s="647">
        <v>4000</v>
      </c>
      <c r="M21" s="647">
        <v>2000</v>
      </c>
      <c r="N21" s="190"/>
      <c r="O21" s="190"/>
      <c r="P21" s="190"/>
      <c r="Q21" s="174" t="s">
        <v>1420</v>
      </c>
      <c r="R21" s="190"/>
      <c r="S21" s="190">
        <f>SUM(T21:W21)</f>
        <v>13500</v>
      </c>
      <c r="T21" s="647">
        <v>4000</v>
      </c>
      <c r="U21" s="647">
        <f>4500+2000+3000</f>
        <v>9500</v>
      </c>
      <c r="V21" s="190"/>
      <c r="W21" s="190"/>
      <c r="X21" s="190">
        <f>SUM(Y21:AA21)</f>
        <v>13500</v>
      </c>
      <c r="Y21" s="647">
        <v>4000</v>
      </c>
      <c r="Z21" s="647">
        <f>4500+2000+3000</f>
        <v>9500</v>
      </c>
      <c r="AA21" s="190"/>
      <c r="AB21" s="571"/>
      <c r="AC21" s="571"/>
      <c r="AD21" s="571"/>
      <c r="AE21" s="571"/>
      <c r="AF21" s="571"/>
      <c r="AG21" s="571"/>
      <c r="AH21" s="571"/>
      <c r="AI21" s="191"/>
      <c r="AJ21" s="192"/>
    </row>
    <row r="22" spans="1:36" s="165" customFormat="1" ht="102">
      <c r="A22" s="641" t="s">
        <v>942</v>
      </c>
      <c r="B22" s="642" t="s">
        <v>948</v>
      </c>
      <c r="C22" s="643" t="s">
        <v>68</v>
      </c>
      <c r="D22" s="643" t="s">
        <v>949</v>
      </c>
      <c r="E22" s="643" t="s">
        <v>63</v>
      </c>
      <c r="F22" s="644">
        <v>17889</v>
      </c>
      <c r="G22" s="644">
        <v>13612</v>
      </c>
      <c r="H22" s="644">
        <v>4277</v>
      </c>
      <c r="I22" s="644"/>
      <c r="J22" s="644"/>
      <c r="K22" s="644">
        <f>SUM(L22:N22)</f>
        <v>17889</v>
      </c>
      <c r="L22" s="644">
        <v>13612</v>
      </c>
      <c r="M22" s="644">
        <v>4277</v>
      </c>
      <c r="N22" s="644"/>
      <c r="O22" s="644"/>
      <c r="P22" s="644"/>
      <c r="Q22" s="644"/>
      <c r="R22" s="644"/>
      <c r="S22" s="644">
        <f>SUM(T22:W22)</f>
        <v>40000</v>
      </c>
      <c r="T22" s="645">
        <v>13612</v>
      </c>
      <c r="U22" s="645">
        <f>22111+4277</f>
        <v>26388</v>
      </c>
      <c r="V22" s="644"/>
      <c r="W22" s="644"/>
      <c r="X22" s="644">
        <f>SUM(Y22:AA22)</f>
        <v>40000</v>
      </c>
      <c r="Y22" s="645">
        <v>13612</v>
      </c>
      <c r="Z22" s="645">
        <f>22111+4277</f>
        <v>26388</v>
      </c>
      <c r="AA22" s="644"/>
      <c r="AB22" s="571">
        <v>16388</v>
      </c>
      <c r="AC22" s="571"/>
      <c r="AD22" s="571">
        <v>45000</v>
      </c>
      <c r="AE22" s="571">
        <v>30000</v>
      </c>
      <c r="AF22" s="571">
        <v>15000</v>
      </c>
      <c r="AG22" s="571"/>
      <c r="AH22" s="571"/>
      <c r="AI22" s="191" t="s">
        <v>950</v>
      </c>
      <c r="AJ22" s="165" t="s">
        <v>951</v>
      </c>
    </row>
    <row r="23" spans="1:36" s="181" customFormat="1" ht="18" customHeight="1">
      <c r="A23" s="177">
        <v>3</v>
      </c>
      <c r="B23" s="178" t="s">
        <v>77</v>
      </c>
      <c r="C23" s="177"/>
      <c r="D23" s="178"/>
      <c r="E23" s="177"/>
      <c r="F23" s="179"/>
      <c r="G23" s="179"/>
      <c r="H23" s="179"/>
      <c r="I23" s="179"/>
      <c r="J23" s="179"/>
      <c r="K23" s="179"/>
      <c r="L23" s="179"/>
      <c r="M23" s="179"/>
      <c r="N23" s="179"/>
      <c r="O23" s="179"/>
      <c r="P23" s="179"/>
      <c r="Q23" s="179"/>
      <c r="R23" s="179"/>
      <c r="S23" s="179"/>
      <c r="T23" s="179"/>
      <c r="U23" s="179"/>
      <c r="V23" s="179"/>
      <c r="W23" s="179"/>
      <c r="X23" s="179"/>
      <c r="Y23" s="179"/>
      <c r="Z23" s="179"/>
      <c r="AA23" s="179"/>
      <c r="AB23" s="578"/>
      <c r="AC23" s="578"/>
      <c r="AD23" s="578"/>
      <c r="AE23" s="578"/>
      <c r="AF23" s="578"/>
      <c r="AG23" s="578"/>
      <c r="AH23" s="578"/>
      <c r="AI23" s="180"/>
    </row>
    <row r="24" spans="1:36" s="181" customFormat="1" ht="18" customHeight="1">
      <c r="A24" s="177">
        <v>4</v>
      </c>
      <c r="B24" s="178" t="s">
        <v>152</v>
      </c>
      <c r="C24" s="177"/>
      <c r="D24" s="178"/>
      <c r="E24" s="177"/>
      <c r="F24" s="179"/>
      <c r="G24" s="179"/>
      <c r="H24" s="179"/>
      <c r="I24" s="179"/>
      <c r="J24" s="179"/>
      <c r="K24" s="179"/>
      <c r="L24" s="179"/>
      <c r="M24" s="179"/>
      <c r="N24" s="179"/>
      <c r="O24" s="179"/>
      <c r="P24" s="179"/>
      <c r="Q24" s="179"/>
      <c r="R24" s="179"/>
      <c r="S24" s="179"/>
      <c r="T24" s="179"/>
      <c r="U24" s="179"/>
      <c r="V24" s="179"/>
      <c r="W24" s="179"/>
      <c r="X24" s="179"/>
      <c r="Y24" s="179"/>
      <c r="Z24" s="179"/>
      <c r="AA24" s="179"/>
      <c r="AB24" s="578"/>
      <c r="AC24" s="578"/>
      <c r="AD24" s="578"/>
      <c r="AE24" s="578"/>
      <c r="AF24" s="578"/>
      <c r="AG24" s="578"/>
      <c r="AH24" s="578"/>
      <c r="AI24" s="180"/>
    </row>
    <row r="25" spans="1:36" s="181" customFormat="1" ht="18" customHeight="1">
      <c r="A25" s="177">
        <v>5</v>
      </c>
      <c r="B25" s="178" t="s">
        <v>204</v>
      </c>
      <c r="C25" s="177"/>
      <c r="D25" s="178"/>
      <c r="E25" s="177"/>
      <c r="F25" s="179">
        <f>+F26+F29</f>
        <v>1107.6869999999999</v>
      </c>
      <c r="G25" s="179">
        <f t="shared" ref="G25:AH25" si="17">+G26+G29</f>
        <v>750</v>
      </c>
      <c r="H25" s="179">
        <f t="shared" si="17"/>
        <v>0</v>
      </c>
      <c r="I25" s="179"/>
      <c r="J25" s="179">
        <f t="shared" si="17"/>
        <v>207.68700000000001</v>
      </c>
      <c r="K25" s="179">
        <f t="shared" si="17"/>
        <v>650</v>
      </c>
      <c r="L25" s="179"/>
      <c r="M25" s="179"/>
      <c r="N25" s="179"/>
      <c r="O25" s="179"/>
      <c r="P25" s="179"/>
      <c r="Q25" s="179"/>
      <c r="R25" s="179"/>
      <c r="S25" s="179"/>
      <c r="T25" s="179"/>
      <c r="U25" s="179"/>
      <c r="V25" s="179"/>
      <c r="W25" s="179"/>
      <c r="X25" s="179"/>
      <c r="Y25" s="179"/>
      <c r="Z25" s="179"/>
      <c r="AA25" s="179"/>
      <c r="AB25" s="578">
        <f t="shared" si="17"/>
        <v>250</v>
      </c>
      <c r="AC25" s="578">
        <f t="shared" si="17"/>
        <v>400</v>
      </c>
      <c r="AD25" s="578">
        <f t="shared" si="17"/>
        <v>258</v>
      </c>
      <c r="AE25" s="578">
        <f t="shared" si="17"/>
        <v>250</v>
      </c>
      <c r="AF25" s="578">
        <f t="shared" si="17"/>
        <v>0</v>
      </c>
      <c r="AG25" s="578">
        <f t="shared" si="17"/>
        <v>8</v>
      </c>
      <c r="AH25" s="578">
        <f t="shared" si="17"/>
        <v>250</v>
      </c>
      <c r="AI25" s="180"/>
    </row>
    <row r="26" spans="1:36" s="187" customFormat="1" ht="27">
      <c r="A26" s="182" t="s">
        <v>940</v>
      </c>
      <c r="B26" s="193" t="s">
        <v>952</v>
      </c>
      <c r="C26" s="182"/>
      <c r="D26" s="184"/>
      <c r="E26" s="182"/>
      <c r="F26" s="185">
        <f>SUM(F27:F28)</f>
        <v>457.68700000000001</v>
      </c>
      <c r="G26" s="185">
        <f t="shared" ref="G26:AH26" si="18">SUM(G27:G28)</f>
        <v>250</v>
      </c>
      <c r="H26" s="185">
        <f t="shared" si="18"/>
        <v>0</v>
      </c>
      <c r="I26" s="185"/>
      <c r="J26" s="185">
        <f t="shared" si="18"/>
        <v>57.686999999999998</v>
      </c>
      <c r="K26" s="185">
        <f t="shared" si="18"/>
        <v>150</v>
      </c>
      <c r="L26" s="185"/>
      <c r="M26" s="185"/>
      <c r="N26" s="185"/>
      <c r="O26" s="185"/>
      <c r="P26" s="185"/>
      <c r="Q26" s="185"/>
      <c r="R26" s="185"/>
      <c r="S26" s="185"/>
      <c r="T26" s="185"/>
      <c r="U26" s="185"/>
      <c r="V26" s="185"/>
      <c r="W26" s="185"/>
      <c r="X26" s="185"/>
      <c r="Y26" s="185"/>
      <c r="Z26" s="185"/>
      <c r="AA26" s="185"/>
      <c r="AB26" s="563">
        <f t="shared" si="18"/>
        <v>0</v>
      </c>
      <c r="AC26" s="563">
        <f t="shared" si="18"/>
        <v>400</v>
      </c>
      <c r="AD26" s="563">
        <f t="shared" si="18"/>
        <v>0</v>
      </c>
      <c r="AE26" s="563">
        <f t="shared" si="18"/>
        <v>0</v>
      </c>
      <c r="AF26" s="563">
        <f t="shared" si="18"/>
        <v>0</v>
      </c>
      <c r="AG26" s="563">
        <f t="shared" si="18"/>
        <v>0</v>
      </c>
      <c r="AH26" s="563">
        <f t="shared" si="18"/>
        <v>0</v>
      </c>
      <c r="AI26" s="186"/>
    </row>
    <row r="27" spans="1:36" s="165" customFormat="1" ht="54.75" customHeight="1">
      <c r="A27" s="188" t="s">
        <v>942</v>
      </c>
      <c r="B27" s="189" t="s">
        <v>953</v>
      </c>
      <c r="C27" s="197" t="s">
        <v>489</v>
      </c>
      <c r="D27" s="197" t="s">
        <v>954</v>
      </c>
      <c r="E27" s="197" t="s">
        <v>63</v>
      </c>
      <c r="F27" s="198">
        <v>200</v>
      </c>
      <c r="G27" s="198" t="s">
        <v>955</v>
      </c>
      <c r="H27" s="198"/>
      <c r="I27" s="198"/>
      <c r="J27" s="198">
        <v>50</v>
      </c>
      <c r="K27" s="198">
        <v>150</v>
      </c>
      <c r="L27" s="198"/>
      <c r="M27" s="198"/>
      <c r="N27" s="198"/>
      <c r="O27" s="660" t="s">
        <v>1425</v>
      </c>
      <c r="P27" s="198"/>
      <c r="Q27" s="198"/>
      <c r="R27" s="198"/>
      <c r="S27" s="198"/>
      <c r="T27" s="198"/>
      <c r="U27" s="198"/>
      <c r="V27" s="198"/>
      <c r="W27" s="198"/>
      <c r="X27" s="198"/>
      <c r="Y27" s="198"/>
      <c r="Z27" s="198"/>
      <c r="AA27" s="198"/>
      <c r="AB27" s="579"/>
      <c r="AC27" s="579">
        <v>150</v>
      </c>
      <c r="AD27" s="579"/>
      <c r="AE27" s="579"/>
      <c r="AF27" s="579"/>
      <c r="AG27" s="579"/>
      <c r="AH27" s="579"/>
      <c r="AI27" s="191" t="s">
        <v>956</v>
      </c>
    </row>
    <row r="28" spans="1:36" s="165" customFormat="1" ht="51">
      <c r="A28" s="188" t="s">
        <v>942</v>
      </c>
      <c r="B28" s="189" t="s">
        <v>526</v>
      </c>
      <c r="C28" s="197" t="s">
        <v>861</v>
      </c>
      <c r="D28" s="197" t="s">
        <v>814</v>
      </c>
      <c r="E28" s="197" t="s">
        <v>744</v>
      </c>
      <c r="F28" s="198">
        <v>257.68700000000001</v>
      </c>
      <c r="G28" s="198">
        <v>250</v>
      </c>
      <c r="H28" s="198"/>
      <c r="I28" s="198"/>
      <c r="J28" s="198">
        <v>7.6870000000000003</v>
      </c>
      <c r="K28" s="198"/>
      <c r="L28" s="198"/>
      <c r="M28" s="198"/>
      <c r="N28" s="198"/>
      <c r="O28" s="660" t="s">
        <v>1425</v>
      </c>
      <c r="P28" s="198"/>
      <c r="Q28" s="198"/>
      <c r="R28" s="198"/>
      <c r="S28" s="198"/>
      <c r="T28" s="198"/>
      <c r="U28" s="198"/>
      <c r="V28" s="198"/>
      <c r="W28" s="198"/>
      <c r="X28" s="198"/>
      <c r="Y28" s="198"/>
      <c r="Z28" s="198"/>
      <c r="AA28" s="198"/>
      <c r="AB28" s="579"/>
      <c r="AC28" s="579">
        <v>250</v>
      </c>
      <c r="AD28" s="579"/>
      <c r="AE28" s="579"/>
      <c r="AF28" s="579"/>
      <c r="AG28" s="579"/>
      <c r="AH28" s="579"/>
      <c r="AI28" s="191" t="s">
        <v>957</v>
      </c>
    </row>
    <row r="29" spans="1:36" s="187" customFormat="1" ht="18" customHeight="1">
      <c r="A29" s="182" t="s">
        <v>946</v>
      </c>
      <c r="B29" s="183" t="s">
        <v>958</v>
      </c>
      <c r="C29" s="182"/>
      <c r="D29" s="182"/>
      <c r="E29" s="182"/>
      <c r="F29" s="199">
        <f>SUM(F30:F31)</f>
        <v>650</v>
      </c>
      <c r="G29" s="199">
        <f t="shared" ref="G29:AH29" si="19">SUM(G30:G31)</f>
        <v>500</v>
      </c>
      <c r="H29" s="199">
        <f t="shared" si="19"/>
        <v>0</v>
      </c>
      <c r="I29" s="199"/>
      <c r="J29" s="199">
        <f t="shared" si="19"/>
        <v>150</v>
      </c>
      <c r="K29" s="199">
        <f t="shared" si="19"/>
        <v>500</v>
      </c>
      <c r="L29" s="199"/>
      <c r="M29" s="199"/>
      <c r="N29" s="199"/>
      <c r="O29" s="199"/>
      <c r="P29" s="199"/>
      <c r="Q29" s="199"/>
      <c r="R29" s="199"/>
      <c r="S29" s="199"/>
      <c r="T29" s="199"/>
      <c r="U29" s="199"/>
      <c r="V29" s="199"/>
      <c r="W29" s="199"/>
      <c r="X29" s="199"/>
      <c r="Y29" s="199"/>
      <c r="Z29" s="199"/>
      <c r="AA29" s="199"/>
      <c r="AB29" s="580">
        <f t="shared" si="19"/>
        <v>250</v>
      </c>
      <c r="AC29" s="580">
        <f t="shared" si="19"/>
        <v>0</v>
      </c>
      <c r="AD29" s="580">
        <f t="shared" si="19"/>
        <v>258</v>
      </c>
      <c r="AE29" s="580">
        <f t="shared" si="19"/>
        <v>250</v>
      </c>
      <c r="AF29" s="580">
        <f t="shared" si="19"/>
        <v>0</v>
      </c>
      <c r="AG29" s="580">
        <f t="shared" si="19"/>
        <v>8</v>
      </c>
      <c r="AH29" s="580">
        <f t="shared" si="19"/>
        <v>250</v>
      </c>
      <c r="AI29" s="186"/>
    </row>
    <row r="30" spans="1:36" s="165" customFormat="1" ht="51">
      <c r="A30" s="188" t="s">
        <v>942</v>
      </c>
      <c r="B30" s="189" t="s">
        <v>959</v>
      </c>
      <c r="C30" s="197" t="s">
        <v>489</v>
      </c>
      <c r="D30" s="661" t="s">
        <v>1427</v>
      </c>
      <c r="E30" s="197" t="s">
        <v>63</v>
      </c>
      <c r="F30" s="198">
        <f>SUM(G30:J30)</f>
        <v>650</v>
      </c>
      <c r="G30" s="198">
        <v>500</v>
      </c>
      <c r="H30" s="198"/>
      <c r="I30" s="198"/>
      <c r="J30" s="198">
        <v>150</v>
      </c>
      <c r="K30" s="198">
        <f>SUM(L30:N30)</f>
        <v>500</v>
      </c>
      <c r="L30" s="198">
        <v>500</v>
      </c>
      <c r="M30" s="198"/>
      <c r="N30" s="198"/>
      <c r="O30" s="189" t="s">
        <v>959</v>
      </c>
      <c r="P30" s="256" t="s">
        <v>1426</v>
      </c>
      <c r="Q30" s="661" t="s">
        <v>1429</v>
      </c>
      <c r="R30" s="661" t="s">
        <v>63</v>
      </c>
      <c r="S30" s="198">
        <f>SUM(T30:W30)</f>
        <v>800</v>
      </c>
      <c r="T30" s="198">
        <v>650</v>
      </c>
      <c r="U30" s="198"/>
      <c r="V30" s="198"/>
      <c r="W30" s="198">
        <v>150</v>
      </c>
      <c r="X30" s="198">
        <f>SUM(Y30:AA30)</f>
        <v>650</v>
      </c>
      <c r="Y30" s="198">
        <v>650</v>
      </c>
      <c r="Z30" s="198"/>
      <c r="AA30" s="198"/>
      <c r="AB30" s="579"/>
      <c r="AC30" s="579"/>
      <c r="AD30" s="579"/>
      <c r="AE30" s="579"/>
      <c r="AF30" s="579"/>
      <c r="AG30" s="579"/>
      <c r="AH30" s="579"/>
      <c r="AI30" s="197" t="s">
        <v>1428</v>
      </c>
    </row>
    <row r="31" spans="1:36" s="165" customFormat="1" ht="25.5">
      <c r="A31" s="188" t="s">
        <v>942</v>
      </c>
      <c r="B31" s="189"/>
      <c r="C31" s="197"/>
      <c r="D31" s="197"/>
      <c r="E31" s="197"/>
      <c r="F31" s="198"/>
      <c r="G31" s="198"/>
      <c r="H31" s="198"/>
      <c r="I31" s="198"/>
      <c r="J31" s="198"/>
      <c r="K31" s="198"/>
      <c r="L31" s="198"/>
      <c r="M31" s="198"/>
      <c r="N31" s="198"/>
      <c r="O31" s="189" t="s">
        <v>961</v>
      </c>
      <c r="P31" s="197" t="s">
        <v>861</v>
      </c>
      <c r="Q31" s="661" t="s">
        <v>1430</v>
      </c>
      <c r="R31" s="197" t="s">
        <v>962</v>
      </c>
      <c r="S31" s="198">
        <v>250</v>
      </c>
      <c r="T31" s="198">
        <v>250</v>
      </c>
      <c r="U31" s="198"/>
      <c r="V31" s="198"/>
      <c r="W31" s="198"/>
      <c r="X31" s="198">
        <v>250</v>
      </c>
      <c r="Y31" s="198">
        <v>250</v>
      </c>
      <c r="Z31" s="198"/>
      <c r="AA31" s="198"/>
      <c r="AB31" s="579">
        <v>250</v>
      </c>
      <c r="AC31" s="579"/>
      <c r="AD31" s="579">
        <v>258</v>
      </c>
      <c r="AE31" s="579">
        <v>250</v>
      </c>
      <c r="AF31" s="579"/>
      <c r="AG31" s="579">
        <v>8</v>
      </c>
      <c r="AH31" s="579">
        <v>250</v>
      </c>
      <c r="AI31" s="197" t="s">
        <v>960</v>
      </c>
    </row>
    <row r="32" spans="1:36" s="181" customFormat="1" ht="18" customHeight="1">
      <c r="A32" s="177">
        <v>6</v>
      </c>
      <c r="B32" s="178" t="s">
        <v>217</v>
      </c>
      <c r="C32" s="177"/>
      <c r="D32" s="178"/>
      <c r="E32" s="177"/>
      <c r="F32" s="179">
        <f>+F33+F86+F90+F95+F101</f>
        <v>43997</v>
      </c>
      <c r="G32" s="179">
        <f t="shared" ref="G32:AH32" si="20">+G33+G86+G90+G95+G101</f>
        <v>39856</v>
      </c>
      <c r="H32" s="179">
        <f t="shared" si="20"/>
        <v>0</v>
      </c>
      <c r="I32" s="179"/>
      <c r="J32" s="179">
        <f t="shared" si="20"/>
        <v>4141</v>
      </c>
      <c r="K32" s="179">
        <f t="shared" si="20"/>
        <v>40864</v>
      </c>
      <c r="L32" s="179"/>
      <c r="M32" s="179"/>
      <c r="N32" s="179"/>
      <c r="O32" s="179"/>
      <c r="P32" s="179"/>
      <c r="Q32" s="179"/>
      <c r="R32" s="179"/>
      <c r="S32" s="179"/>
      <c r="T32" s="179"/>
      <c r="U32" s="179"/>
      <c r="V32" s="179"/>
      <c r="W32" s="179"/>
      <c r="X32" s="179"/>
      <c r="Y32" s="179"/>
      <c r="Z32" s="179"/>
      <c r="AA32" s="179"/>
      <c r="AB32" s="578">
        <f t="shared" si="20"/>
        <v>7549</v>
      </c>
      <c r="AC32" s="578">
        <f t="shared" si="20"/>
        <v>6541</v>
      </c>
      <c r="AD32" s="578">
        <f t="shared" si="20"/>
        <v>44046</v>
      </c>
      <c r="AE32" s="578">
        <f t="shared" si="20"/>
        <v>40864</v>
      </c>
      <c r="AF32" s="578">
        <f t="shared" si="20"/>
        <v>0</v>
      </c>
      <c r="AG32" s="578">
        <f t="shared" si="20"/>
        <v>3182</v>
      </c>
      <c r="AH32" s="578">
        <f t="shared" si="20"/>
        <v>40864</v>
      </c>
      <c r="AI32" s="180"/>
      <c r="AJ32" s="200" t="s">
        <v>963</v>
      </c>
    </row>
    <row r="33" spans="1:36" s="187" customFormat="1" ht="18" customHeight="1">
      <c r="A33" s="182" t="s">
        <v>940</v>
      </c>
      <c r="B33" s="183" t="s">
        <v>964</v>
      </c>
      <c r="C33" s="201"/>
      <c r="D33" s="201"/>
      <c r="E33" s="201"/>
      <c r="F33" s="202">
        <f t="shared" ref="F33:AH33" si="21">SUBTOTAL(9,F34:F85)</f>
        <v>38470</v>
      </c>
      <c r="G33" s="202">
        <f t="shared" si="21"/>
        <v>34982</v>
      </c>
      <c r="H33" s="202">
        <f t="shared" si="21"/>
        <v>0</v>
      </c>
      <c r="I33" s="202"/>
      <c r="J33" s="202">
        <f t="shared" si="21"/>
        <v>3488</v>
      </c>
      <c r="K33" s="202">
        <f t="shared" si="21"/>
        <v>34982</v>
      </c>
      <c r="L33" s="202"/>
      <c r="M33" s="202"/>
      <c r="N33" s="202"/>
      <c r="O33" s="202"/>
      <c r="P33" s="202"/>
      <c r="Q33" s="202"/>
      <c r="R33" s="202"/>
      <c r="S33" s="202"/>
      <c r="T33" s="202"/>
      <c r="U33" s="202"/>
      <c r="V33" s="202"/>
      <c r="W33" s="202"/>
      <c r="X33" s="202"/>
      <c r="Y33" s="202"/>
      <c r="Z33" s="202"/>
      <c r="AA33" s="202"/>
      <c r="AB33" s="559">
        <f t="shared" si="21"/>
        <v>4713</v>
      </c>
      <c r="AC33" s="559">
        <f t="shared" si="21"/>
        <v>2643</v>
      </c>
      <c r="AD33" s="559">
        <f t="shared" si="21"/>
        <v>40168</v>
      </c>
      <c r="AE33" s="559">
        <f t="shared" si="21"/>
        <v>37052</v>
      </c>
      <c r="AF33" s="559">
        <f t="shared" si="21"/>
        <v>0</v>
      </c>
      <c r="AG33" s="559">
        <f t="shared" si="21"/>
        <v>3116</v>
      </c>
      <c r="AH33" s="559">
        <f t="shared" si="21"/>
        <v>37052</v>
      </c>
      <c r="AI33" s="186"/>
    </row>
    <row r="34" spans="1:36" s="165" customFormat="1" ht="25.5">
      <c r="A34" s="188" t="s">
        <v>942</v>
      </c>
      <c r="B34" s="203" t="s">
        <v>794</v>
      </c>
      <c r="C34" s="204" t="s">
        <v>762</v>
      </c>
      <c r="D34" s="204" t="s">
        <v>687</v>
      </c>
      <c r="E34" s="205" t="s">
        <v>744</v>
      </c>
      <c r="F34" s="206">
        <v>1000</v>
      </c>
      <c r="G34" s="206">
        <v>792</v>
      </c>
      <c r="H34" s="206"/>
      <c r="I34" s="206"/>
      <c r="J34" s="206">
        <v>208</v>
      </c>
      <c r="K34" s="206">
        <v>792</v>
      </c>
      <c r="L34" s="206"/>
      <c r="M34" s="206"/>
      <c r="N34" s="206"/>
      <c r="O34" s="206"/>
      <c r="P34" s="206"/>
      <c r="Q34" s="206"/>
      <c r="R34" s="206"/>
      <c r="S34" s="206"/>
      <c r="T34" s="206"/>
      <c r="U34" s="206"/>
      <c r="V34" s="206"/>
      <c r="W34" s="206"/>
      <c r="X34" s="206"/>
      <c r="Y34" s="206"/>
      <c r="Z34" s="206"/>
      <c r="AA34" s="206"/>
      <c r="AB34" s="581">
        <f>+AE34-G34</f>
        <v>208</v>
      </c>
      <c r="AC34" s="581"/>
      <c r="AD34" s="581">
        <v>1000</v>
      </c>
      <c r="AE34" s="581">
        <v>1000</v>
      </c>
      <c r="AF34" s="581"/>
      <c r="AG34" s="581">
        <v>0</v>
      </c>
      <c r="AH34" s="581">
        <v>1000</v>
      </c>
      <c r="AI34" s="207"/>
      <c r="AJ34" s="165">
        <v>1736</v>
      </c>
    </row>
    <row r="35" spans="1:36" s="165" customFormat="1" ht="25.5">
      <c r="A35" s="188" t="s">
        <v>942</v>
      </c>
      <c r="B35" s="203" t="s">
        <v>796</v>
      </c>
      <c r="C35" s="208" t="s">
        <v>762</v>
      </c>
      <c r="D35" s="208" t="s">
        <v>763</v>
      </c>
      <c r="E35" s="205" t="s">
        <v>744</v>
      </c>
      <c r="F35" s="206">
        <v>500</v>
      </c>
      <c r="G35" s="206">
        <v>480</v>
      </c>
      <c r="H35" s="206"/>
      <c r="I35" s="206"/>
      <c r="J35" s="206">
        <v>20</v>
      </c>
      <c r="K35" s="206">
        <v>480</v>
      </c>
      <c r="L35" s="206"/>
      <c r="M35" s="206"/>
      <c r="N35" s="206"/>
      <c r="O35" s="206"/>
      <c r="P35" s="206"/>
      <c r="Q35" s="206"/>
      <c r="R35" s="206"/>
      <c r="S35" s="206"/>
      <c r="T35" s="206"/>
      <c r="U35" s="206"/>
      <c r="V35" s="206"/>
      <c r="W35" s="206"/>
      <c r="X35" s="206"/>
      <c r="Y35" s="206"/>
      <c r="Z35" s="206"/>
      <c r="AA35" s="206"/>
      <c r="AB35" s="581">
        <f>+AE35-G35</f>
        <v>47</v>
      </c>
      <c r="AC35" s="581"/>
      <c r="AD35" s="581">
        <v>527</v>
      </c>
      <c r="AE35" s="581">
        <v>527</v>
      </c>
      <c r="AF35" s="581"/>
      <c r="AG35" s="581">
        <v>0</v>
      </c>
      <c r="AH35" s="581">
        <v>527</v>
      </c>
      <c r="AI35" s="207"/>
      <c r="AJ35" s="209">
        <f>+AJ34+K32</f>
        <v>42600</v>
      </c>
    </row>
    <row r="36" spans="1:36" s="165" customFormat="1" ht="25.5">
      <c r="A36" s="188" t="s">
        <v>942</v>
      </c>
      <c r="B36" s="203" t="s">
        <v>795</v>
      </c>
      <c r="C36" s="208" t="s">
        <v>762</v>
      </c>
      <c r="D36" s="208" t="s">
        <v>908</v>
      </c>
      <c r="E36" s="205" t="s">
        <v>744</v>
      </c>
      <c r="F36" s="206">
        <v>544</v>
      </c>
      <c r="G36" s="206">
        <v>464</v>
      </c>
      <c r="H36" s="206"/>
      <c r="I36" s="206"/>
      <c r="J36" s="206">
        <v>80</v>
      </c>
      <c r="K36" s="206">
        <v>464</v>
      </c>
      <c r="L36" s="206"/>
      <c r="M36" s="206"/>
      <c r="N36" s="206"/>
      <c r="O36" s="206"/>
      <c r="P36" s="206"/>
      <c r="Q36" s="206"/>
      <c r="R36" s="206"/>
      <c r="S36" s="206"/>
      <c r="T36" s="206"/>
      <c r="U36" s="206"/>
      <c r="V36" s="206"/>
      <c r="W36" s="206"/>
      <c r="X36" s="206"/>
      <c r="Y36" s="206"/>
      <c r="Z36" s="206"/>
      <c r="AA36" s="206"/>
      <c r="AB36" s="581"/>
      <c r="AC36" s="581">
        <f>+K36-AH36</f>
        <v>33</v>
      </c>
      <c r="AD36" s="581">
        <v>505</v>
      </c>
      <c r="AE36" s="581">
        <v>431</v>
      </c>
      <c r="AF36" s="581"/>
      <c r="AG36" s="581">
        <v>74</v>
      </c>
      <c r="AH36" s="581">
        <v>431</v>
      </c>
      <c r="AI36" s="207"/>
      <c r="AJ36" s="209">
        <f>42600-AJ35</f>
        <v>0</v>
      </c>
    </row>
    <row r="37" spans="1:36" s="165" customFormat="1" ht="25.5">
      <c r="A37" s="188" t="s">
        <v>942</v>
      </c>
      <c r="B37" s="203" t="s">
        <v>799</v>
      </c>
      <c r="C37" s="208" t="s">
        <v>351</v>
      </c>
      <c r="D37" s="208" t="s">
        <v>765</v>
      </c>
      <c r="E37" s="205" t="s">
        <v>744</v>
      </c>
      <c r="F37" s="206">
        <v>1010</v>
      </c>
      <c r="G37" s="206">
        <v>980</v>
      </c>
      <c r="H37" s="206"/>
      <c r="I37" s="206"/>
      <c r="J37" s="206">
        <v>30</v>
      </c>
      <c r="K37" s="206">
        <v>980</v>
      </c>
      <c r="L37" s="206"/>
      <c r="M37" s="206"/>
      <c r="N37" s="206"/>
      <c r="O37" s="206"/>
      <c r="P37" s="206"/>
      <c r="Q37" s="206"/>
      <c r="R37" s="206"/>
      <c r="S37" s="206"/>
      <c r="T37" s="206"/>
      <c r="U37" s="206"/>
      <c r="V37" s="206"/>
      <c r="W37" s="206"/>
      <c r="X37" s="206"/>
      <c r="Y37" s="206"/>
      <c r="Z37" s="206"/>
      <c r="AA37" s="206"/>
      <c r="AB37" s="581"/>
      <c r="AC37" s="581">
        <f>+K37-AH37</f>
        <v>26</v>
      </c>
      <c r="AD37" s="581">
        <v>954</v>
      </c>
      <c r="AE37" s="581">
        <v>954</v>
      </c>
      <c r="AF37" s="581"/>
      <c r="AG37" s="581">
        <v>0</v>
      </c>
      <c r="AH37" s="581">
        <v>954</v>
      </c>
      <c r="AI37" s="207"/>
    </row>
    <row r="38" spans="1:36" s="165" customFormat="1" ht="25.5">
      <c r="A38" s="188" t="s">
        <v>942</v>
      </c>
      <c r="B38" s="203" t="s">
        <v>798</v>
      </c>
      <c r="C38" s="208" t="s">
        <v>351</v>
      </c>
      <c r="D38" s="208" t="s">
        <v>764</v>
      </c>
      <c r="E38" s="205" t="s">
        <v>744</v>
      </c>
      <c r="F38" s="206">
        <v>520</v>
      </c>
      <c r="G38" s="206">
        <v>490</v>
      </c>
      <c r="H38" s="206"/>
      <c r="I38" s="206"/>
      <c r="J38" s="206">
        <v>30</v>
      </c>
      <c r="K38" s="206">
        <v>490</v>
      </c>
      <c r="L38" s="206"/>
      <c r="M38" s="206"/>
      <c r="N38" s="206"/>
      <c r="O38" s="206"/>
      <c r="P38" s="206"/>
      <c r="Q38" s="206"/>
      <c r="R38" s="206"/>
      <c r="S38" s="206"/>
      <c r="T38" s="206"/>
      <c r="U38" s="206"/>
      <c r="V38" s="206"/>
      <c r="W38" s="206"/>
      <c r="X38" s="206"/>
      <c r="Y38" s="206"/>
      <c r="Z38" s="206"/>
      <c r="AA38" s="206"/>
      <c r="AB38" s="581"/>
      <c r="AC38" s="581">
        <f>+K38-AH38</f>
        <v>2</v>
      </c>
      <c r="AD38" s="581">
        <v>508</v>
      </c>
      <c r="AE38" s="581">
        <v>488</v>
      </c>
      <c r="AF38" s="581"/>
      <c r="AG38" s="581">
        <v>20</v>
      </c>
      <c r="AH38" s="581">
        <v>488</v>
      </c>
      <c r="AI38" s="207"/>
      <c r="AJ38" s="209"/>
    </row>
    <row r="39" spans="1:36" s="165" customFormat="1" ht="25.5">
      <c r="A39" s="188" t="s">
        <v>942</v>
      </c>
      <c r="B39" s="203" t="s">
        <v>797</v>
      </c>
      <c r="C39" s="208" t="s">
        <v>351</v>
      </c>
      <c r="D39" s="208" t="s">
        <v>909</v>
      </c>
      <c r="E39" s="205" t="s">
        <v>744</v>
      </c>
      <c r="F39" s="206">
        <v>301</v>
      </c>
      <c r="G39" s="206">
        <v>266</v>
      </c>
      <c r="H39" s="206"/>
      <c r="I39" s="206"/>
      <c r="J39" s="206">
        <v>35</v>
      </c>
      <c r="K39" s="206">
        <v>266</v>
      </c>
      <c r="L39" s="206"/>
      <c r="M39" s="206"/>
      <c r="N39" s="206"/>
      <c r="O39" s="206"/>
      <c r="P39" s="206"/>
      <c r="Q39" s="206"/>
      <c r="R39" s="206"/>
      <c r="S39" s="206"/>
      <c r="T39" s="206"/>
      <c r="U39" s="206"/>
      <c r="V39" s="206"/>
      <c r="W39" s="206"/>
      <c r="X39" s="206"/>
      <c r="Y39" s="206"/>
      <c r="Z39" s="206"/>
      <c r="AA39" s="206"/>
      <c r="AB39" s="581">
        <f>+AE39-G39</f>
        <v>373</v>
      </c>
      <c r="AC39" s="581"/>
      <c r="AD39" s="581">
        <v>674</v>
      </c>
      <c r="AE39" s="581">
        <v>639</v>
      </c>
      <c r="AF39" s="581"/>
      <c r="AG39" s="581">
        <v>35</v>
      </c>
      <c r="AH39" s="581">
        <v>639</v>
      </c>
      <c r="AI39" s="207"/>
    </row>
    <row r="40" spans="1:36" s="165" customFormat="1" ht="38.25">
      <c r="A40" s="188" t="s">
        <v>942</v>
      </c>
      <c r="B40" s="203" t="s">
        <v>767</v>
      </c>
      <c r="C40" s="208" t="s">
        <v>703</v>
      </c>
      <c r="D40" s="208" t="s">
        <v>747</v>
      </c>
      <c r="E40" s="205" t="s">
        <v>744</v>
      </c>
      <c r="F40" s="206">
        <v>824</v>
      </c>
      <c r="G40" s="206">
        <v>804</v>
      </c>
      <c r="H40" s="206"/>
      <c r="I40" s="206"/>
      <c r="J40" s="206">
        <v>20</v>
      </c>
      <c r="K40" s="206">
        <v>804</v>
      </c>
      <c r="L40" s="206"/>
      <c r="M40" s="206"/>
      <c r="N40" s="206"/>
      <c r="O40" s="206"/>
      <c r="P40" s="206"/>
      <c r="Q40" s="206"/>
      <c r="R40" s="206"/>
      <c r="S40" s="206"/>
      <c r="T40" s="206"/>
      <c r="U40" s="206"/>
      <c r="V40" s="206"/>
      <c r="W40" s="206"/>
      <c r="X40" s="206"/>
      <c r="Y40" s="206"/>
      <c r="Z40" s="206"/>
      <c r="AA40" s="206"/>
      <c r="AB40" s="581"/>
      <c r="AC40" s="581">
        <f>+K40-AH40</f>
        <v>20</v>
      </c>
      <c r="AD40" s="581">
        <v>784</v>
      </c>
      <c r="AE40" s="581">
        <v>784</v>
      </c>
      <c r="AF40" s="581"/>
      <c r="AG40" s="581">
        <v>0</v>
      </c>
      <c r="AH40" s="581">
        <v>784</v>
      </c>
      <c r="AI40" s="207"/>
    </row>
    <row r="41" spans="1:36" s="165" customFormat="1" ht="38.25" customHeight="1">
      <c r="A41" s="188" t="s">
        <v>942</v>
      </c>
      <c r="B41" s="203" t="s">
        <v>772</v>
      </c>
      <c r="C41" s="208" t="s">
        <v>750</v>
      </c>
      <c r="D41" s="208" t="s">
        <v>910</v>
      </c>
      <c r="E41" s="205" t="s">
        <v>744</v>
      </c>
      <c r="F41" s="206">
        <v>816</v>
      </c>
      <c r="G41" s="206">
        <v>636</v>
      </c>
      <c r="H41" s="206"/>
      <c r="I41" s="206"/>
      <c r="J41" s="206">
        <v>180</v>
      </c>
      <c r="K41" s="206">
        <v>636</v>
      </c>
      <c r="L41" s="206"/>
      <c r="M41" s="206"/>
      <c r="N41" s="206"/>
      <c r="O41" s="206"/>
      <c r="P41" s="206"/>
      <c r="Q41" s="206"/>
      <c r="R41" s="206"/>
      <c r="S41" s="206"/>
      <c r="T41" s="206"/>
      <c r="U41" s="206"/>
      <c r="V41" s="206"/>
      <c r="W41" s="206"/>
      <c r="X41" s="206"/>
      <c r="Y41" s="206"/>
      <c r="Z41" s="206"/>
      <c r="AA41" s="206"/>
      <c r="AB41" s="581">
        <f>+AE41-G41</f>
        <v>279</v>
      </c>
      <c r="AC41" s="581"/>
      <c r="AD41" s="581">
        <v>1064</v>
      </c>
      <c r="AE41" s="581">
        <v>915</v>
      </c>
      <c r="AF41" s="581"/>
      <c r="AG41" s="581">
        <v>149</v>
      </c>
      <c r="AH41" s="581">
        <v>915</v>
      </c>
      <c r="AI41" s="207"/>
    </row>
    <row r="42" spans="1:36" s="165" customFormat="1" ht="25.5">
      <c r="A42" s="188" t="s">
        <v>942</v>
      </c>
      <c r="B42" s="210" t="s">
        <v>774</v>
      </c>
      <c r="C42" s="211" t="s">
        <v>751</v>
      </c>
      <c r="D42" s="212" t="s">
        <v>911</v>
      </c>
      <c r="E42" s="205" t="s">
        <v>744</v>
      </c>
      <c r="F42" s="206">
        <v>576</v>
      </c>
      <c r="G42" s="206">
        <v>550</v>
      </c>
      <c r="H42" s="206"/>
      <c r="I42" s="206"/>
      <c r="J42" s="206">
        <v>26</v>
      </c>
      <c r="K42" s="206">
        <v>550</v>
      </c>
      <c r="L42" s="206"/>
      <c r="M42" s="206"/>
      <c r="N42" s="206"/>
      <c r="O42" s="206"/>
      <c r="P42" s="206"/>
      <c r="Q42" s="206"/>
      <c r="R42" s="206"/>
      <c r="S42" s="206"/>
      <c r="T42" s="206"/>
      <c r="U42" s="206"/>
      <c r="V42" s="206"/>
      <c r="W42" s="206"/>
      <c r="X42" s="206"/>
      <c r="Y42" s="206"/>
      <c r="Z42" s="206"/>
      <c r="AA42" s="206"/>
      <c r="AB42" s="581"/>
      <c r="AC42" s="581">
        <f>+K42-AH42</f>
        <v>175</v>
      </c>
      <c r="AD42" s="581">
        <v>395</v>
      </c>
      <c r="AE42" s="581">
        <v>375</v>
      </c>
      <c r="AF42" s="581"/>
      <c r="AG42" s="581">
        <v>20</v>
      </c>
      <c r="AH42" s="581">
        <v>375</v>
      </c>
      <c r="AI42" s="207"/>
    </row>
    <row r="43" spans="1:36" s="165" customFormat="1" ht="25.5">
      <c r="A43" s="188" t="s">
        <v>942</v>
      </c>
      <c r="B43" s="203" t="s">
        <v>773</v>
      </c>
      <c r="C43" s="208" t="s">
        <v>751</v>
      </c>
      <c r="D43" s="208" t="s">
        <v>912</v>
      </c>
      <c r="E43" s="205" t="s">
        <v>744</v>
      </c>
      <c r="F43" s="206">
        <v>570</v>
      </c>
      <c r="G43" s="206">
        <v>550</v>
      </c>
      <c r="H43" s="206"/>
      <c r="I43" s="206"/>
      <c r="J43" s="206">
        <v>20</v>
      </c>
      <c r="K43" s="206">
        <v>550</v>
      </c>
      <c r="L43" s="206"/>
      <c r="M43" s="206"/>
      <c r="N43" s="206"/>
      <c r="O43" s="206"/>
      <c r="P43" s="206"/>
      <c r="Q43" s="206"/>
      <c r="R43" s="206"/>
      <c r="S43" s="206"/>
      <c r="T43" s="206"/>
      <c r="U43" s="206"/>
      <c r="V43" s="206"/>
      <c r="W43" s="206"/>
      <c r="X43" s="206"/>
      <c r="Y43" s="206"/>
      <c r="Z43" s="206"/>
      <c r="AA43" s="206"/>
      <c r="AB43" s="581">
        <f>+AE43-G43</f>
        <v>52</v>
      </c>
      <c r="AC43" s="581"/>
      <c r="AD43" s="581">
        <v>622</v>
      </c>
      <c r="AE43" s="581">
        <v>602</v>
      </c>
      <c r="AF43" s="581"/>
      <c r="AG43" s="581">
        <v>20</v>
      </c>
      <c r="AH43" s="581">
        <v>602</v>
      </c>
      <c r="AI43" s="207"/>
    </row>
    <row r="44" spans="1:36" s="165" customFormat="1" ht="25.5">
      <c r="A44" s="188" t="s">
        <v>942</v>
      </c>
      <c r="B44" s="203" t="s">
        <v>802</v>
      </c>
      <c r="C44" s="208" t="s">
        <v>500</v>
      </c>
      <c r="D44" s="208" t="s">
        <v>913</v>
      </c>
      <c r="E44" s="205" t="s">
        <v>744</v>
      </c>
      <c r="F44" s="206">
        <v>931</v>
      </c>
      <c r="G44" s="206">
        <v>896</v>
      </c>
      <c r="H44" s="206"/>
      <c r="I44" s="206"/>
      <c r="J44" s="206">
        <v>35</v>
      </c>
      <c r="K44" s="206">
        <v>896</v>
      </c>
      <c r="L44" s="206"/>
      <c r="M44" s="206"/>
      <c r="N44" s="206"/>
      <c r="O44" s="206"/>
      <c r="P44" s="206"/>
      <c r="Q44" s="206"/>
      <c r="R44" s="206"/>
      <c r="S44" s="206"/>
      <c r="T44" s="206"/>
      <c r="U44" s="206"/>
      <c r="V44" s="206"/>
      <c r="W44" s="206"/>
      <c r="X44" s="206"/>
      <c r="Y44" s="206"/>
      <c r="Z44" s="206"/>
      <c r="AA44" s="206"/>
      <c r="AB44" s="581"/>
      <c r="AC44" s="581">
        <f>+K44-AH44</f>
        <v>46</v>
      </c>
      <c r="AD44" s="581">
        <v>850</v>
      </c>
      <c r="AE44" s="581">
        <v>850</v>
      </c>
      <c r="AF44" s="581"/>
      <c r="AG44" s="581">
        <v>0</v>
      </c>
      <c r="AH44" s="581">
        <v>850</v>
      </c>
      <c r="AI44" s="207"/>
    </row>
    <row r="45" spans="1:36" s="165" customFormat="1" ht="25.5">
      <c r="A45" s="188" t="s">
        <v>942</v>
      </c>
      <c r="B45" s="203" t="s">
        <v>804</v>
      </c>
      <c r="C45" s="208" t="s">
        <v>500</v>
      </c>
      <c r="D45" s="208" t="s">
        <v>909</v>
      </c>
      <c r="E45" s="205" t="s">
        <v>744</v>
      </c>
      <c r="F45" s="206">
        <v>405</v>
      </c>
      <c r="G45" s="206">
        <v>380</v>
      </c>
      <c r="H45" s="206"/>
      <c r="I45" s="206"/>
      <c r="J45" s="206">
        <v>25</v>
      </c>
      <c r="K45" s="206">
        <v>380</v>
      </c>
      <c r="L45" s="206"/>
      <c r="M45" s="206"/>
      <c r="N45" s="206"/>
      <c r="O45" s="206"/>
      <c r="P45" s="206"/>
      <c r="Q45" s="206"/>
      <c r="R45" s="206"/>
      <c r="S45" s="206"/>
      <c r="T45" s="206"/>
      <c r="U45" s="206"/>
      <c r="V45" s="206"/>
      <c r="W45" s="206"/>
      <c r="X45" s="206"/>
      <c r="Y45" s="206"/>
      <c r="Z45" s="206"/>
      <c r="AA45" s="206"/>
      <c r="AB45" s="581">
        <f>+AE45-G45</f>
        <v>214</v>
      </c>
      <c r="AC45" s="581"/>
      <c r="AD45" s="581">
        <v>619</v>
      </c>
      <c r="AE45" s="581">
        <v>594</v>
      </c>
      <c r="AF45" s="581"/>
      <c r="AG45" s="581">
        <v>25</v>
      </c>
      <c r="AH45" s="581">
        <v>594</v>
      </c>
      <c r="AI45" s="207"/>
    </row>
    <row r="46" spans="1:36" s="165" customFormat="1" ht="25.5">
      <c r="A46" s="188" t="s">
        <v>942</v>
      </c>
      <c r="B46" s="203" t="s">
        <v>803</v>
      </c>
      <c r="C46" s="208" t="s">
        <v>500</v>
      </c>
      <c r="D46" s="208" t="s">
        <v>909</v>
      </c>
      <c r="E46" s="205" t="s">
        <v>744</v>
      </c>
      <c r="F46" s="206">
        <v>485</v>
      </c>
      <c r="G46" s="206">
        <v>460</v>
      </c>
      <c r="H46" s="206"/>
      <c r="I46" s="206"/>
      <c r="J46" s="206">
        <v>25</v>
      </c>
      <c r="K46" s="206">
        <v>460</v>
      </c>
      <c r="L46" s="206"/>
      <c r="M46" s="206"/>
      <c r="N46" s="206"/>
      <c r="O46" s="206"/>
      <c r="P46" s="206"/>
      <c r="Q46" s="206"/>
      <c r="R46" s="206"/>
      <c r="S46" s="206"/>
      <c r="T46" s="206"/>
      <c r="U46" s="206"/>
      <c r="V46" s="206"/>
      <c r="W46" s="206"/>
      <c r="X46" s="206"/>
      <c r="Y46" s="206"/>
      <c r="Z46" s="206"/>
      <c r="AA46" s="206"/>
      <c r="AB46" s="581">
        <f>+AE46-G46</f>
        <v>140</v>
      </c>
      <c r="AC46" s="581"/>
      <c r="AD46" s="581">
        <v>625</v>
      </c>
      <c r="AE46" s="581">
        <v>600</v>
      </c>
      <c r="AF46" s="581"/>
      <c r="AG46" s="581">
        <v>25</v>
      </c>
      <c r="AH46" s="581">
        <v>600</v>
      </c>
      <c r="AI46" s="207"/>
    </row>
    <row r="47" spans="1:36" s="165" customFormat="1" ht="25.5">
      <c r="A47" s="188" t="s">
        <v>942</v>
      </c>
      <c r="B47" s="203" t="s">
        <v>784</v>
      </c>
      <c r="C47" s="208" t="s">
        <v>755</v>
      </c>
      <c r="D47" s="208" t="s">
        <v>914</v>
      </c>
      <c r="E47" s="205" t="s">
        <v>744</v>
      </c>
      <c r="F47" s="206">
        <v>420</v>
      </c>
      <c r="G47" s="206">
        <v>370</v>
      </c>
      <c r="H47" s="206"/>
      <c r="I47" s="206"/>
      <c r="J47" s="206">
        <v>50</v>
      </c>
      <c r="K47" s="206">
        <v>370</v>
      </c>
      <c r="L47" s="206"/>
      <c r="M47" s="206"/>
      <c r="N47" s="206"/>
      <c r="O47" s="206"/>
      <c r="P47" s="206"/>
      <c r="Q47" s="206"/>
      <c r="R47" s="206"/>
      <c r="S47" s="206"/>
      <c r="T47" s="206"/>
      <c r="U47" s="206"/>
      <c r="V47" s="206"/>
      <c r="W47" s="206"/>
      <c r="X47" s="206"/>
      <c r="Y47" s="206"/>
      <c r="Z47" s="206"/>
      <c r="AA47" s="206"/>
      <c r="AB47" s="581"/>
      <c r="AC47" s="581">
        <f>+K47-AH47</f>
        <v>150</v>
      </c>
      <c r="AD47" s="581">
        <v>295</v>
      </c>
      <c r="AE47" s="581">
        <v>220</v>
      </c>
      <c r="AF47" s="581"/>
      <c r="AG47" s="581">
        <v>75</v>
      </c>
      <c r="AH47" s="581">
        <v>220</v>
      </c>
      <c r="AI47" s="207"/>
    </row>
    <row r="48" spans="1:36" s="165" customFormat="1" ht="25.5">
      <c r="A48" s="188" t="s">
        <v>942</v>
      </c>
      <c r="B48" s="203" t="s">
        <v>785</v>
      </c>
      <c r="C48" s="208" t="s">
        <v>755</v>
      </c>
      <c r="D48" s="208" t="s">
        <v>915</v>
      </c>
      <c r="E48" s="205" t="s">
        <v>744</v>
      </c>
      <c r="F48" s="206">
        <v>316</v>
      </c>
      <c r="G48" s="206">
        <v>266</v>
      </c>
      <c r="H48" s="206"/>
      <c r="I48" s="206"/>
      <c r="J48" s="206">
        <v>50</v>
      </c>
      <c r="K48" s="206">
        <v>266</v>
      </c>
      <c r="L48" s="206"/>
      <c r="M48" s="206"/>
      <c r="N48" s="206"/>
      <c r="O48" s="206"/>
      <c r="P48" s="206"/>
      <c r="Q48" s="206"/>
      <c r="R48" s="206"/>
      <c r="S48" s="206"/>
      <c r="T48" s="206"/>
      <c r="U48" s="206"/>
      <c r="V48" s="206"/>
      <c r="W48" s="206"/>
      <c r="X48" s="206"/>
      <c r="Y48" s="206"/>
      <c r="Z48" s="206"/>
      <c r="AA48" s="206"/>
      <c r="AB48" s="581"/>
      <c r="AC48" s="581">
        <f>+K48-AH48</f>
        <v>91</v>
      </c>
      <c r="AD48" s="581">
        <v>231</v>
      </c>
      <c r="AE48" s="581">
        <v>175</v>
      </c>
      <c r="AF48" s="581"/>
      <c r="AG48" s="581">
        <v>56</v>
      </c>
      <c r="AH48" s="581">
        <v>175</v>
      </c>
      <c r="AI48" s="207"/>
    </row>
    <row r="49" spans="1:35" s="165" customFormat="1" ht="38.25">
      <c r="A49" s="188" t="s">
        <v>942</v>
      </c>
      <c r="B49" s="203" t="s">
        <v>786</v>
      </c>
      <c r="C49" s="208" t="s">
        <v>755</v>
      </c>
      <c r="D49" s="208" t="s">
        <v>916</v>
      </c>
      <c r="E49" s="205" t="s">
        <v>744</v>
      </c>
      <c r="F49" s="206">
        <v>1150</v>
      </c>
      <c r="G49" s="206">
        <v>1100</v>
      </c>
      <c r="H49" s="206"/>
      <c r="I49" s="206"/>
      <c r="J49" s="206">
        <v>50</v>
      </c>
      <c r="K49" s="206">
        <v>1100</v>
      </c>
      <c r="L49" s="206"/>
      <c r="M49" s="206"/>
      <c r="N49" s="206"/>
      <c r="O49" s="206"/>
      <c r="P49" s="206"/>
      <c r="Q49" s="206"/>
      <c r="R49" s="206"/>
      <c r="S49" s="206"/>
      <c r="T49" s="206"/>
      <c r="U49" s="206"/>
      <c r="V49" s="206"/>
      <c r="W49" s="206"/>
      <c r="X49" s="206"/>
      <c r="Y49" s="206"/>
      <c r="Z49" s="206"/>
      <c r="AA49" s="206"/>
      <c r="AB49" s="581"/>
      <c r="AC49" s="581">
        <f>+K49-AH49</f>
        <v>125</v>
      </c>
      <c r="AD49" s="581">
        <v>1300</v>
      </c>
      <c r="AE49" s="581">
        <v>975</v>
      </c>
      <c r="AF49" s="581"/>
      <c r="AG49" s="581">
        <v>325</v>
      </c>
      <c r="AH49" s="581">
        <v>975</v>
      </c>
      <c r="AI49" s="207"/>
    </row>
    <row r="50" spans="1:35" s="165" customFormat="1" ht="25.5">
      <c r="A50" s="188" t="s">
        <v>942</v>
      </c>
      <c r="B50" s="203" t="s">
        <v>771</v>
      </c>
      <c r="C50" s="208" t="s">
        <v>509</v>
      </c>
      <c r="D50" s="208" t="s">
        <v>909</v>
      </c>
      <c r="E50" s="205" t="s">
        <v>744</v>
      </c>
      <c r="F50" s="206">
        <v>530</v>
      </c>
      <c r="G50" s="206">
        <v>480</v>
      </c>
      <c r="H50" s="206"/>
      <c r="I50" s="206"/>
      <c r="J50" s="206">
        <v>50</v>
      </c>
      <c r="K50" s="206">
        <v>480</v>
      </c>
      <c r="L50" s="206"/>
      <c r="M50" s="206"/>
      <c r="N50" s="206"/>
      <c r="O50" s="206"/>
      <c r="P50" s="206"/>
      <c r="Q50" s="206"/>
      <c r="R50" s="206"/>
      <c r="S50" s="206"/>
      <c r="T50" s="206"/>
      <c r="U50" s="206"/>
      <c r="V50" s="206"/>
      <c r="W50" s="206"/>
      <c r="X50" s="206"/>
      <c r="Y50" s="206"/>
      <c r="Z50" s="206"/>
      <c r="AA50" s="206"/>
      <c r="AB50" s="581">
        <f>+AE50-G50</f>
        <v>123</v>
      </c>
      <c r="AC50" s="581"/>
      <c r="AD50" s="581">
        <v>623</v>
      </c>
      <c r="AE50" s="581">
        <v>603</v>
      </c>
      <c r="AF50" s="581"/>
      <c r="AG50" s="581">
        <v>20</v>
      </c>
      <c r="AH50" s="581">
        <v>603</v>
      </c>
      <c r="AI50" s="207"/>
    </row>
    <row r="51" spans="1:35" s="165" customFormat="1" ht="25.5">
      <c r="A51" s="188" t="s">
        <v>942</v>
      </c>
      <c r="B51" s="203" t="s">
        <v>917</v>
      </c>
      <c r="C51" s="208" t="s">
        <v>509</v>
      </c>
      <c r="D51" s="208" t="s">
        <v>909</v>
      </c>
      <c r="E51" s="205" t="s">
        <v>744</v>
      </c>
      <c r="F51" s="206">
        <v>530</v>
      </c>
      <c r="G51" s="206">
        <v>480</v>
      </c>
      <c r="H51" s="206"/>
      <c r="I51" s="206"/>
      <c r="J51" s="206">
        <v>50</v>
      </c>
      <c r="K51" s="206">
        <v>480</v>
      </c>
      <c r="L51" s="206"/>
      <c r="M51" s="206"/>
      <c r="N51" s="206"/>
      <c r="O51" s="206"/>
      <c r="P51" s="206"/>
      <c r="Q51" s="206"/>
      <c r="R51" s="206"/>
      <c r="S51" s="206"/>
      <c r="T51" s="206"/>
      <c r="U51" s="206"/>
      <c r="V51" s="206"/>
      <c r="W51" s="206"/>
      <c r="X51" s="206"/>
      <c r="Y51" s="206"/>
      <c r="Z51" s="206"/>
      <c r="AA51" s="206"/>
      <c r="AB51" s="581">
        <f>+AE51-G51</f>
        <v>112</v>
      </c>
      <c r="AC51" s="581"/>
      <c r="AD51" s="581">
        <v>612</v>
      </c>
      <c r="AE51" s="581">
        <v>592</v>
      </c>
      <c r="AF51" s="581"/>
      <c r="AG51" s="581">
        <v>20</v>
      </c>
      <c r="AH51" s="581">
        <v>592</v>
      </c>
      <c r="AI51" s="207"/>
    </row>
    <row r="52" spans="1:35" s="165" customFormat="1" ht="25.5">
      <c r="A52" s="188" t="s">
        <v>942</v>
      </c>
      <c r="B52" s="203" t="s">
        <v>770</v>
      </c>
      <c r="C52" s="208" t="s">
        <v>509</v>
      </c>
      <c r="D52" s="208" t="s">
        <v>666</v>
      </c>
      <c r="E52" s="205" t="s">
        <v>744</v>
      </c>
      <c r="F52" s="206">
        <v>396</v>
      </c>
      <c r="G52" s="206">
        <v>376</v>
      </c>
      <c r="H52" s="206"/>
      <c r="I52" s="206"/>
      <c r="J52" s="206">
        <v>20</v>
      </c>
      <c r="K52" s="206">
        <v>376</v>
      </c>
      <c r="L52" s="206"/>
      <c r="M52" s="206"/>
      <c r="N52" s="206"/>
      <c r="O52" s="206"/>
      <c r="P52" s="206"/>
      <c r="Q52" s="206"/>
      <c r="R52" s="206"/>
      <c r="S52" s="206"/>
      <c r="T52" s="206"/>
      <c r="U52" s="206"/>
      <c r="V52" s="206"/>
      <c r="W52" s="206"/>
      <c r="X52" s="206"/>
      <c r="Y52" s="206"/>
      <c r="Z52" s="206"/>
      <c r="AA52" s="206"/>
      <c r="AB52" s="581"/>
      <c r="AC52" s="581">
        <f>+K52-AH52</f>
        <v>53</v>
      </c>
      <c r="AD52" s="581">
        <v>430</v>
      </c>
      <c r="AE52" s="581">
        <v>323</v>
      </c>
      <c r="AF52" s="581"/>
      <c r="AG52" s="581">
        <v>107</v>
      </c>
      <c r="AH52" s="581">
        <v>323</v>
      </c>
      <c r="AI52" s="207"/>
    </row>
    <row r="53" spans="1:35" s="165" customFormat="1" ht="25.5">
      <c r="A53" s="188" t="s">
        <v>942</v>
      </c>
      <c r="B53" s="203" t="s">
        <v>965</v>
      </c>
      <c r="C53" s="208" t="s">
        <v>509</v>
      </c>
      <c r="D53" s="208" t="s">
        <v>229</v>
      </c>
      <c r="E53" s="208" t="s">
        <v>744</v>
      </c>
      <c r="F53" s="206">
        <v>420</v>
      </c>
      <c r="G53" s="206">
        <v>400</v>
      </c>
      <c r="H53" s="206"/>
      <c r="I53" s="206"/>
      <c r="J53" s="206">
        <v>20</v>
      </c>
      <c r="K53" s="206">
        <v>400</v>
      </c>
      <c r="L53" s="206"/>
      <c r="M53" s="206"/>
      <c r="N53" s="206"/>
      <c r="O53" s="206"/>
      <c r="P53" s="206"/>
      <c r="Q53" s="206"/>
      <c r="R53" s="206"/>
      <c r="S53" s="206"/>
      <c r="T53" s="206"/>
      <c r="U53" s="206"/>
      <c r="V53" s="206"/>
      <c r="W53" s="206"/>
      <c r="X53" s="206"/>
      <c r="Y53" s="206"/>
      <c r="Z53" s="206"/>
      <c r="AA53" s="206"/>
      <c r="AB53" s="581">
        <f>+AE53-G53</f>
        <v>165</v>
      </c>
      <c r="AC53" s="581"/>
      <c r="AD53" s="581">
        <v>750</v>
      </c>
      <c r="AE53" s="581">
        <v>565</v>
      </c>
      <c r="AF53" s="581"/>
      <c r="AG53" s="581">
        <v>185</v>
      </c>
      <c r="AH53" s="581">
        <v>565</v>
      </c>
      <c r="AI53" s="207"/>
    </row>
    <row r="54" spans="1:35" s="165" customFormat="1" ht="38.25">
      <c r="A54" s="188" t="s">
        <v>942</v>
      </c>
      <c r="B54" s="203" t="s">
        <v>800</v>
      </c>
      <c r="C54" s="208" t="s">
        <v>373</v>
      </c>
      <c r="D54" s="208" t="s">
        <v>761</v>
      </c>
      <c r="E54" s="208" t="s">
        <v>744</v>
      </c>
      <c r="F54" s="206">
        <v>1120</v>
      </c>
      <c r="G54" s="206">
        <v>1100</v>
      </c>
      <c r="H54" s="206"/>
      <c r="I54" s="206"/>
      <c r="J54" s="206">
        <v>20</v>
      </c>
      <c r="K54" s="206">
        <v>1100</v>
      </c>
      <c r="L54" s="206"/>
      <c r="M54" s="206"/>
      <c r="N54" s="206"/>
      <c r="O54" s="206"/>
      <c r="P54" s="206"/>
      <c r="Q54" s="206"/>
      <c r="R54" s="206"/>
      <c r="S54" s="206"/>
      <c r="T54" s="206"/>
      <c r="U54" s="206"/>
      <c r="V54" s="206"/>
      <c r="W54" s="206"/>
      <c r="X54" s="206"/>
      <c r="Y54" s="206"/>
      <c r="Z54" s="206"/>
      <c r="AA54" s="206"/>
      <c r="AB54" s="581">
        <f>+AE54-G54</f>
        <v>400</v>
      </c>
      <c r="AC54" s="581"/>
      <c r="AD54" s="581">
        <v>1520</v>
      </c>
      <c r="AE54" s="581">
        <v>1500</v>
      </c>
      <c r="AF54" s="581"/>
      <c r="AG54" s="581">
        <v>20</v>
      </c>
      <c r="AH54" s="581">
        <v>1500</v>
      </c>
      <c r="AI54" s="207"/>
    </row>
    <row r="55" spans="1:35" s="165" customFormat="1" ht="38.25">
      <c r="A55" s="188" t="s">
        <v>942</v>
      </c>
      <c r="B55" s="203" t="s">
        <v>801</v>
      </c>
      <c r="C55" s="208" t="s">
        <v>373</v>
      </c>
      <c r="D55" s="208" t="s">
        <v>759</v>
      </c>
      <c r="E55" s="208" t="s">
        <v>744</v>
      </c>
      <c r="F55" s="206">
        <v>656</v>
      </c>
      <c r="G55" s="206">
        <v>636</v>
      </c>
      <c r="H55" s="206"/>
      <c r="I55" s="206"/>
      <c r="J55" s="206">
        <v>20</v>
      </c>
      <c r="K55" s="206">
        <v>636</v>
      </c>
      <c r="L55" s="206"/>
      <c r="M55" s="206"/>
      <c r="N55" s="206"/>
      <c r="O55" s="206"/>
      <c r="P55" s="206"/>
      <c r="Q55" s="206"/>
      <c r="R55" s="206"/>
      <c r="S55" s="206"/>
      <c r="T55" s="206"/>
      <c r="U55" s="206"/>
      <c r="V55" s="206"/>
      <c r="W55" s="206"/>
      <c r="X55" s="206"/>
      <c r="Y55" s="206"/>
      <c r="Z55" s="206"/>
      <c r="AA55" s="206"/>
      <c r="AB55" s="581"/>
      <c r="AC55" s="581">
        <f>+K55-AH55</f>
        <v>441</v>
      </c>
      <c r="AD55" s="581">
        <v>215</v>
      </c>
      <c r="AE55" s="581">
        <v>195</v>
      </c>
      <c r="AF55" s="581"/>
      <c r="AG55" s="581">
        <v>20</v>
      </c>
      <c r="AH55" s="581">
        <v>195</v>
      </c>
      <c r="AI55" s="207"/>
    </row>
    <row r="56" spans="1:35" s="165" customFormat="1" ht="31.5" customHeight="1">
      <c r="A56" s="188" t="s">
        <v>942</v>
      </c>
      <c r="B56" s="203" t="s">
        <v>791</v>
      </c>
      <c r="C56" s="208" t="s">
        <v>758</v>
      </c>
      <c r="D56" s="208" t="s">
        <v>966</v>
      </c>
      <c r="E56" s="208" t="s">
        <v>744</v>
      </c>
      <c r="F56" s="206">
        <v>510</v>
      </c>
      <c r="G56" s="206">
        <v>500</v>
      </c>
      <c r="H56" s="206"/>
      <c r="I56" s="206"/>
      <c r="J56" s="206">
        <v>10</v>
      </c>
      <c r="K56" s="206">
        <v>500</v>
      </c>
      <c r="L56" s="206"/>
      <c r="M56" s="206"/>
      <c r="N56" s="206"/>
      <c r="O56" s="206"/>
      <c r="P56" s="206"/>
      <c r="Q56" s="206"/>
      <c r="R56" s="206"/>
      <c r="S56" s="206"/>
      <c r="T56" s="206"/>
      <c r="U56" s="206"/>
      <c r="V56" s="206"/>
      <c r="W56" s="206"/>
      <c r="X56" s="206"/>
      <c r="Y56" s="206"/>
      <c r="Z56" s="206"/>
      <c r="AA56" s="206"/>
      <c r="AB56" s="581"/>
      <c r="AC56" s="581">
        <f>+K56-AH56</f>
        <v>146</v>
      </c>
      <c r="AD56" s="581">
        <v>354</v>
      </c>
      <c r="AE56" s="581">
        <v>354</v>
      </c>
      <c r="AF56" s="581"/>
      <c r="AG56" s="581">
        <v>0</v>
      </c>
      <c r="AH56" s="581">
        <v>354</v>
      </c>
      <c r="AI56" s="207"/>
    </row>
    <row r="57" spans="1:35" s="165" customFormat="1" ht="38.25">
      <c r="A57" s="188" t="s">
        <v>942</v>
      </c>
      <c r="B57" s="203" t="s">
        <v>792</v>
      </c>
      <c r="C57" s="208" t="s">
        <v>758</v>
      </c>
      <c r="D57" s="208" t="s">
        <v>759</v>
      </c>
      <c r="E57" s="208" t="s">
        <v>744</v>
      </c>
      <c r="F57" s="206">
        <v>360</v>
      </c>
      <c r="G57" s="206">
        <v>350</v>
      </c>
      <c r="H57" s="206"/>
      <c r="I57" s="206"/>
      <c r="J57" s="206">
        <v>10</v>
      </c>
      <c r="K57" s="206">
        <v>350</v>
      </c>
      <c r="L57" s="206"/>
      <c r="M57" s="206"/>
      <c r="N57" s="206"/>
      <c r="O57" s="206"/>
      <c r="P57" s="206"/>
      <c r="Q57" s="206"/>
      <c r="R57" s="206"/>
      <c r="S57" s="206"/>
      <c r="T57" s="206"/>
      <c r="U57" s="206"/>
      <c r="V57" s="206"/>
      <c r="W57" s="206"/>
      <c r="X57" s="206"/>
      <c r="Y57" s="206"/>
      <c r="Z57" s="206"/>
      <c r="AA57" s="206"/>
      <c r="AB57" s="581"/>
      <c r="AC57" s="581">
        <f>+K57-AH57</f>
        <v>28</v>
      </c>
      <c r="AD57" s="581">
        <v>342</v>
      </c>
      <c r="AE57" s="581">
        <v>322</v>
      </c>
      <c r="AF57" s="581"/>
      <c r="AG57" s="581">
        <v>20</v>
      </c>
      <c r="AH57" s="581">
        <v>322</v>
      </c>
      <c r="AI57" s="207"/>
    </row>
    <row r="58" spans="1:35" s="165" customFormat="1" ht="38.25">
      <c r="A58" s="188" t="s">
        <v>942</v>
      </c>
      <c r="B58" s="203" t="s">
        <v>790</v>
      </c>
      <c r="C58" s="208" t="s">
        <v>757</v>
      </c>
      <c r="D58" s="208" t="s">
        <v>967</v>
      </c>
      <c r="E58" s="208" t="s">
        <v>744</v>
      </c>
      <c r="F58" s="206">
        <v>906</v>
      </c>
      <c r="G58" s="206">
        <v>886</v>
      </c>
      <c r="H58" s="206"/>
      <c r="I58" s="206"/>
      <c r="J58" s="206">
        <v>20</v>
      </c>
      <c r="K58" s="206">
        <v>886</v>
      </c>
      <c r="L58" s="206"/>
      <c r="M58" s="206"/>
      <c r="N58" s="206"/>
      <c r="O58" s="206"/>
      <c r="P58" s="206"/>
      <c r="Q58" s="206"/>
      <c r="R58" s="206"/>
      <c r="S58" s="206"/>
      <c r="T58" s="206"/>
      <c r="U58" s="206"/>
      <c r="V58" s="206"/>
      <c r="W58" s="206"/>
      <c r="X58" s="206"/>
      <c r="Y58" s="206"/>
      <c r="Z58" s="206"/>
      <c r="AA58" s="206"/>
      <c r="AB58" s="581"/>
      <c r="AC58" s="581">
        <f>+K58-AH58</f>
        <v>155</v>
      </c>
      <c r="AD58" s="581">
        <v>920</v>
      </c>
      <c r="AE58" s="581">
        <v>731</v>
      </c>
      <c r="AF58" s="581"/>
      <c r="AG58" s="581">
        <v>189</v>
      </c>
      <c r="AH58" s="581">
        <v>731</v>
      </c>
      <c r="AI58" s="207"/>
    </row>
    <row r="59" spans="1:35" s="165" customFormat="1" ht="25.5">
      <c r="A59" s="188" t="s">
        <v>942</v>
      </c>
      <c r="B59" s="203" t="s">
        <v>793</v>
      </c>
      <c r="C59" s="208" t="s">
        <v>760</v>
      </c>
      <c r="D59" s="208" t="s">
        <v>375</v>
      </c>
      <c r="E59" s="208" t="s">
        <v>744</v>
      </c>
      <c r="F59" s="206">
        <v>1836</v>
      </c>
      <c r="G59" s="206">
        <v>1736</v>
      </c>
      <c r="H59" s="206"/>
      <c r="I59" s="206"/>
      <c r="J59" s="206">
        <v>100</v>
      </c>
      <c r="K59" s="206">
        <v>1736</v>
      </c>
      <c r="L59" s="206"/>
      <c r="M59" s="206"/>
      <c r="N59" s="206"/>
      <c r="O59" s="206"/>
      <c r="P59" s="206"/>
      <c r="Q59" s="206"/>
      <c r="R59" s="206"/>
      <c r="S59" s="206"/>
      <c r="T59" s="206"/>
      <c r="U59" s="206"/>
      <c r="V59" s="206"/>
      <c r="W59" s="206"/>
      <c r="X59" s="206"/>
      <c r="Y59" s="206"/>
      <c r="Z59" s="206"/>
      <c r="AA59" s="206"/>
      <c r="AB59" s="581">
        <f>+AE59-G59</f>
        <v>664</v>
      </c>
      <c r="AC59" s="581"/>
      <c r="AD59" s="581">
        <v>2400</v>
      </c>
      <c r="AE59" s="581">
        <v>2400</v>
      </c>
      <c r="AF59" s="581"/>
      <c r="AG59" s="581">
        <v>0</v>
      </c>
      <c r="AH59" s="581">
        <v>2400</v>
      </c>
      <c r="AI59" s="207"/>
    </row>
    <row r="60" spans="1:35" s="165" customFormat="1" ht="25.5">
      <c r="A60" s="188" t="s">
        <v>942</v>
      </c>
      <c r="B60" s="203" t="s">
        <v>776</v>
      </c>
      <c r="C60" s="208" t="s">
        <v>381</v>
      </c>
      <c r="D60" s="208" t="s">
        <v>277</v>
      </c>
      <c r="E60" s="208" t="s">
        <v>744</v>
      </c>
      <c r="F60" s="206">
        <v>854</v>
      </c>
      <c r="G60" s="206">
        <v>804</v>
      </c>
      <c r="H60" s="206"/>
      <c r="I60" s="206"/>
      <c r="J60" s="206">
        <v>50</v>
      </c>
      <c r="K60" s="206">
        <v>804</v>
      </c>
      <c r="L60" s="206"/>
      <c r="M60" s="206"/>
      <c r="N60" s="206"/>
      <c r="O60" s="206"/>
      <c r="P60" s="206"/>
      <c r="Q60" s="206"/>
      <c r="R60" s="206"/>
      <c r="S60" s="206"/>
      <c r="T60" s="206"/>
      <c r="U60" s="206"/>
      <c r="V60" s="206"/>
      <c r="W60" s="206"/>
      <c r="X60" s="206"/>
      <c r="Y60" s="206"/>
      <c r="Z60" s="206"/>
      <c r="AA60" s="206"/>
      <c r="AB60" s="581"/>
      <c r="AC60" s="581">
        <f>+K60-AH60</f>
        <v>13</v>
      </c>
      <c r="AD60" s="581">
        <v>975</v>
      </c>
      <c r="AE60" s="581">
        <v>791</v>
      </c>
      <c r="AF60" s="581"/>
      <c r="AG60" s="581">
        <v>184</v>
      </c>
      <c r="AH60" s="581">
        <v>791</v>
      </c>
      <c r="AI60" s="207"/>
    </row>
    <row r="61" spans="1:35" s="165" customFormat="1" ht="25.5">
      <c r="A61" s="188" t="s">
        <v>942</v>
      </c>
      <c r="B61" s="203" t="s">
        <v>777</v>
      </c>
      <c r="C61" s="208" t="s">
        <v>381</v>
      </c>
      <c r="D61" s="208" t="s">
        <v>968</v>
      </c>
      <c r="E61" s="208" t="s">
        <v>744</v>
      </c>
      <c r="F61" s="206">
        <v>570</v>
      </c>
      <c r="G61" s="206">
        <v>540</v>
      </c>
      <c r="H61" s="206"/>
      <c r="I61" s="206"/>
      <c r="J61" s="206">
        <v>30</v>
      </c>
      <c r="K61" s="206">
        <v>540</v>
      </c>
      <c r="L61" s="206"/>
      <c r="M61" s="206"/>
      <c r="N61" s="206"/>
      <c r="O61" s="206"/>
      <c r="P61" s="206"/>
      <c r="Q61" s="206"/>
      <c r="R61" s="206"/>
      <c r="S61" s="206"/>
      <c r="T61" s="206"/>
      <c r="U61" s="206"/>
      <c r="V61" s="206"/>
      <c r="W61" s="206"/>
      <c r="X61" s="206"/>
      <c r="Y61" s="206"/>
      <c r="Z61" s="206"/>
      <c r="AA61" s="206"/>
      <c r="AB61" s="581"/>
      <c r="AC61" s="581">
        <f>+K61-AH61</f>
        <v>7</v>
      </c>
      <c r="AD61" s="581">
        <v>563</v>
      </c>
      <c r="AE61" s="581">
        <v>533</v>
      </c>
      <c r="AF61" s="581"/>
      <c r="AG61" s="581">
        <v>30</v>
      </c>
      <c r="AH61" s="581">
        <v>533</v>
      </c>
      <c r="AI61" s="207"/>
    </row>
    <row r="62" spans="1:35" s="165" customFormat="1" ht="38.25">
      <c r="A62" s="188" t="s">
        <v>942</v>
      </c>
      <c r="B62" s="203" t="s">
        <v>778</v>
      </c>
      <c r="C62" s="208" t="s">
        <v>381</v>
      </c>
      <c r="D62" s="208" t="s">
        <v>969</v>
      </c>
      <c r="E62" s="208" t="s">
        <v>744</v>
      </c>
      <c r="F62" s="206">
        <v>412</v>
      </c>
      <c r="G62" s="206">
        <v>392</v>
      </c>
      <c r="H62" s="206"/>
      <c r="I62" s="206"/>
      <c r="J62" s="206">
        <v>20</v>
      </c>
      <c r="K62" s="206">
        <v>392</v>
      </c>
      <c r="L62" s="206"/>
      <c r="M62" s="206"/>
      <c r="N62" s="206"/>
      <c r="O62" s="206"/>
      <c r="P62" s="206"/>
      <c r="Q62" s="206"/>
      <c r="R62" s="206"/>
      <c r="S62" s="206"/>
      <c r="T62" s="206"/>
      <c r="U62" s="206"/>
      <c r="V62" s="206"/>
      <c r="W62" s="206"/>
      <c r="X62" s="206"/>
      <c r="Y62" s="206"/>
      <c r="Z62" s="206"/>
      <c r="AA62" s="206"/>
      <c r="AB62" s="581"/>
      <c r="AC62" s="581">
        <f>+K62-AH62</f>
        <v>6</v>
      </c>
      <c r="AD62" s="581">
        <v>406</v>
      </c>
      <c r="AE62" s="581">
        <v>386</v>
      </c>
      <c r="AF62" s="581"/>
      <c r="AG62" s="581">
        <v>20</v>
      </c>
      <c r="AH62" s="581">
        <v>386</v>
      </c>
      <c r="AI62" s="207"/>
    </row>
    <row r="63" spans="1:35" s="165" customFormat="1" ht="38.25">
      <c r="A63" s="188" t="s">
        <v>942</v>
      </c>
      <c r="B63" s="203" t="s">
        <v>779</v>
      </c>
      <c r="C63" s="208" t="s">
        <v>753</v>
      </c>
      <c r="D63" s="208" t="s">
        <v>970</v>
      </c>
      <c r="E63" s="208" t="s">
        <v>744</v>
      </c>
      <c r="F63" s="206">
        <v>1680</v>
      </c>
      <c r="G63" s="206">
        <v>1448</v>
      </c>
      <c r="H63" s="206"/>
      <c r="I63" s="206"/>
      <c r="J63" s="206">
        <v>232</v>
      </c>
      <c r="K63" s="206">
        <v>1448</v>
      </c>
      <c r="L63" s="206"/>
      <c r="M63" s="206"/>
      <c r="N63" s="206"/>
      <c r="O63" s="206"/>
      <c r="P63" s="206"/>
      <c r="Q63" s="206"/>
      <c r="R63" s="206"/>
      <c r="S63" s="206"/>
      <c r="T63" s="206"/>
      <c r="U63" s="206"/>
      <c r="V63" s="206"/>
      <c r="W63" s="206"/>
      <c r="X63" s="206"/>
      <c r="Y63" s="206"/>
      <c r="Z63" s="206"/>
      <c r="AA63" s="206"/>
      <c r="AB63" s="581"/>
      <c r="AC63" s="581">
        <v>308</v>
      </c>
      <c r="AD63" s="581">
        <v>1140</v>
      </c>
      <c r="AE63" s="581">
        <v>1140</v>
      </c>
      <c r="AF63" s="581"/>
      <c r="AG63" s="581">
        <v>0</v>
      </c>
      <c r="AH63" s="581">
        <v>1140</v>
      </c>
      <c r="AI63" s="207"/>
    </row>
    <row r="64" spans="1:35" s="165" customFormat="1" ht="25.5">
      <c r="A64" s="188" t="s">
        <v>942</v>
      </c>
      <c r="B64" s="203" t="s">
        <v>780</v>
      </c>
      <c r="C64" s="208" t="s">
        <v>512</v>
      </c>
      <c r="D64" s="208" t="s">
        <v>971</v>
      </c>
      <c r="E64" s="208" t="s">
        <v>744</v>
      </c>
      <c r="F64" s="206">
        <v>303</v>
      </c>
      <c r="G64" s="206">
        <v>288</v>
      </c>
      <c r="H64" s="206"/>
      <c r="I64" s="206"/>
      <c r="J64" s="206">
        <v>15</v>
      </c>
      <c r="K64" s="206">
        <v>288</v>
      </c>
      <c r="L64" s="206"/>
      <c r="M64" s="206"/>
      <c r="N64" s="206"/>
      <c r="O64" s="206"/>
      <c r="P64" s="206"/>
      <c r="Q64" s="206"/>
      <c r="R64" s="206"/>
      <c r="S64" s="206"/>
      <c r="T64" s="206"/>
      <c r="U64" s="206"/>
      <c r="V64" s="206"/>
      <c r="W64" s="206"/>
      <c r="X64" s="206"/>
      <c r="Y64" s="206"/>
      <c r="Z64" s="206"/>
      <c r="AA64" s="206"/>
      <c r="AB64" s="581">
        <v>496</v>
      </c>
      <c r="AC64" s="581"/>
      <c r="AD64" s="581">
        <v>799</v>
      </c>
      <c r="AE64" s="581">
        <v>784</v>
      </c>
      <c r="AF64" s="581"/>
      <c r="AG64" s="581">
        <v>15</v>
      </c>
      <c r="AH64" s="581">
        <v>784</v>
      </c>
      <c r="AI64" s="207"/>
    </row>
    <row r="65" spans="1:35" s="165" customFormat="1" ht="25.5">
      <c r="A65" s="188" t="s">
        <v>942</v>
      </c>
      <c r="B65" s="203" t="s">
        <v>782</v>
      </c>
      <c r="C65" s="208" t="s">
        <v>754</v>
      </c>
      <c r="D65" s="208" t="s">
        <v>972</v>
      </c>
      <c r="E65" s="208" t="s">
        <v>744</v>
      </c>
      <c r="F65" s="206">
        <v>1305</v>
      </c>
      <c r="G65" s="206">
        <v>1160</v>
      </c>
      <c r="H65" s="206"/>
      <c r="I65" s="206"/>
      <c r="J65" s="206">
        <v>145</v>
      </c>
      <c r="K65" s="206">
        <v>1160</v>
      </c>
      <c r="L65" s="206"/>
      <c r="M65" s="206"/>
      <c r="N65" s="206"/>
      <c r="O65" s="206"/>
      <c r="P65" s="206"/>
      <c r="Q65" s="206"/>
      <c r="R65" s="206"/>
      <c r="S65" s="206"/>
      <c r="T65" s="206"/>
      <c r="U65" s="206"/>
      <c r="V65" s="206"/>
      <c r="W65" s="206"/>
      <c r="X65" s="206"/>
      <c r="Y65" s="206"/>
      <c r="Z65" s="206"/>
      <c r="AA65" s="206"/>
      <c r="AB65" s="581"/>
      <c r="AC65" s="581">
        <v>64</v>
      </c>
      <c r="AD65" s="581">
        <v>1350</v>
      </c>
      <c r="AE65" s="581">
        <v>1096</v>
      </c>
      <c r="AF65" s="581"/>
      <c r="AG65" s="581">
        <v>254</v>
      </c>
      <c r="AH65" s="581">
        <v>1096</v>
      </c>
      <c r="AI65" s="207"/>
    </row>
    <row r="66" spans="1:35" s="165" customFormat="1" ht="25.5">
      <c r="A66" s="188" t="s">
        <v>942</v>
      </c>
      <c r="B66" s="203" t="s">
        <v>781</v>
      </c>
      <c r="C66" s="208" t="s">
        <v>754</v>
      </c>
      <c r="D66" s="208" t="s">
        <v>973</v>
      </c>
      <c r="E66" s="208" t="s">
        <v>744</v>
      </c>
      <c r="F66" s="206">
        <v>646</v>
      </c>
      <c r="G66" s="206">
        <v>576</v>
      </c>
      <c r="H66" s="206"/>
      <c r="I66" s="206"/>
      <c r="J66" s="206">
        <v>70</v>
      </c>
      <c r="K66" s="206">
        <v>576</v>
      </c>
      <c r="L66" s="206"/>
      <c r="M66" s="206"/>
      <c r="N66" s="206"/>
      <c r="O66" s="206"/>
      <c r="P66" s="206"/>
      <c r="Q66" s="206"/>
      <c r="R66" s="206"/>
      <c r="S66" s="206"/>
      <c r="T66" s="206"/>
      <c r="U66" s="206"/>
      <c r="V66" s="206"/>
      <c r="W66" s="206"/>
      <c r="X66" s="206"/>
      <c r="Y66" s="206"/>
      <c r="Z66" s="206"/>
      <c r="AA66" s="206"/>
      <c r="AB66" s="581"/>
      <c r="AC66" s="581">
        <v>38</v>
      </c>
      <c r="AD66" s="581">
        <v>682</v>
      </c>
      <c r="AE66" s="581">
        <v>538</v>
      </c>
      <c r="AF66" s="581"/>
      <c r="AG66" s="581">
        <v>144</v>
      </c>
      <c r="AH66" s="581">
        <v>538</v>
      </c>
      <c r="AI66" s="207"/>
    </row>
    <row r="67" spans="1:35" s="165" customFormat="1" ht="30.75" customHeight="1">
      <c r="A67" s="188" t="s">
        <v>942</v>
      </c>
      <c r="B67" s="203" t="s">
        <v>768</v>
      </c>
      <c r="C67" s="208" t="s">
        <v>748</v>
      </c>
      <c r="D67" s="208" t="s">
        <v>974</v>
      </c>
      <c r="E67" s="208" t="s">
        <v>744</v>
      </c>
      <c r="F67" s="206">
        <v>836</v>
      </c>
      <c r="G67" s="206">
        <v>716</v>
      </c>
      <c r="H67" s="206"/>
      <c r="I67" s="206"/>
      <c r="J67" s="206">
        <v>120</v>
      </c>
      <c r="K67" s="206">
        <v>716</v>
      </c>
      <c r="L67" s="206"/>
      <c r="M67" s="206"/>
      <c r="N67" s="206"/>
      <c r="O67" s="206"/>
      <c r="P67" s="206"/>
      <c r="Q67" s="206"/>
      <c r="R67" s="206"/>
      <c r="S67" s="206"/>
      <c r="T67" s="206"/>
      <c r="U67" s="206"/>
      <c r="V67" s="206"/>
      <c r="W67" s="206"/>
      <c r="X67" s="206"/>
      <c r="Y67" s="206"/>
      <c r="Z67" s="206"/>
      <c r="AA67" s="206"/>
      <c r="AB67" s="581"/>
      <c r="AC67" s="581">
        <v>19</v>
      </c>
      <c r="AD67" s="581">
        <v>916</v>
      </c>
      <c r="AE67" s="581">
        <v>697</v>
      </c>
      <c r="AF67" s="581"/>
      <c r="AG67" s="581">
        <v>219</v>
      </c>
      <c r="AH67" s="581">
        <v>697</v>
      </c>
      <c r="AI67" s="207"/>
    </row>
    <row r="68" spans="1:35" s="165" customFormat="1" ht="25.5">
      <c r="A68" s="188" t="s">
        <v>942</v>
      </c>
      <c r="B68" s="203" t="s">
        <v>769</v>
      </c>
      <c r="C68" s="208" t="s">
        <v>748</v>
      </c>
      <c r="D68" s="208" t="s">
        <v>749</v>
      </c>
      <c r="E68" s="208" t="s">
        <v>744</v>
      </c>
      <c r="F68" s="206">
        <v>1030</v>
      </c>
      <c r="G68" s="206">
        <v>1020</v>
      </c>
      <c r="H68" s="206"/>
      <c r="I68" s="206"/>
      <c r="J68" s="206">
        <v>10</v>
      </c>
      <c r="K68" s="206">
        <v>1020</v>
      </c>
      <c r="L68" s="206"/>
      <c r="M68" s="206"/>
      <c r="N68" s="206"/>
      <c r="O68" s="206"/>
      <c r="P68" s="206"/>
      <c r="Q68" s="206"/>
      <c r="R68" s="206"/>
      <c r="S68" s="206"/>
      <c r="T68" s="206"/>
      <c r="U68" s="206"/>
      <c r="V68" s="206"/>
      <c r="W68" s="206"/>
      <c r="X68" s="206"/>
      <c r="Y68" s="206"/>
      <c r="Z68" s="206"/>
      <c r="AA68" s="206"/>
      <c r="AB68" s="581"/>
      <c r="AC68" s="581">
        <v>7</v>
      </c>
      <c r="AD68" s="581">
        <v>1023</v>
      </c>
      <c r="AE68" s="581">
        <v>1013</v>
      </c>
      <c r="AF68" s="581"/>
      <c r="AG68" s="581">
        <v>10</v>
      </c>
      <c r="AH68" s="581">
        <v>1013</v>
      </c>
      <c r="AI68" s="207"/>
    </row>
    <row r="69" spans="1:35" s="165" customFormat="1" ht="25.5">
      <c r="A69" s="188" t="s">
        <v>942</v>
      </c>
      <c r="B69" s="203" t="s">
        <v>775</v>
      </c>
      <c r="C69" s="208" t="s">
        <v>705</v>
      </c>
      <c r="D69" s="208" t="s">
        <v>975</v>
      </c>
      <c r="E69" s="208" t="s">
        <v>744</v>
      </c>
      <c r="F69" s="206">
        <v>980</v>
      </c>
      <c r="G69" s="206">
        <v>950</v>
      </c>
      <c r="H69" s="206"/>
      <c r="I69" s="206"/>
      <c r="J69" s="206">
        <v>30</v>
      </c>
      <c r="K69" s="206">
        <v>950</v>
      </c>
      <c r="L69" s="206"/>
      <c r="M69" s="206"/>
      <c r="N69" s="206"/>
      <c r="O69" s="206"/>
      <c r="P69" s="206"/>
      <c r="Q69" s="206"/>
      <c r="R69" s="206"/>
      <c r="S69" s="206"/>
      <c r="T69" s="206"/>
      <c r="U69" s="206"/>
      <c r="V69" s="206"/>
      <c r="W69" s="206"/>
      <c r="X69" s="206"/>
      <c r="Y69" s="206"/>
      <c r="Z69" s="206"/>
      <c r="AA69" s="206"/>
      <c r="AB69" s="581"/>
      <c r="AC69" s="581">
        <v>70</v>
      </c>
      <c r="AD69" s="581">
        <v>880</v>
      </c>
      <c r="AE69" s="581">
        <v>880</v>
      </c>
      <c r="AF69" s="581"/>
      <c r="AG69" s="581">
        <v>0</v>
      </c>
      <c r="AH69" s="581">
        <v>880</v>
      </c>
      <c r="AI69" s="207"/>
    </row>
    <row r="70" spans="1:35" s="165" customFormat="1" ht="30" customHeight="1">
      <c r="A70" s="188" t="s">
        <v>942</v>
      </c>
      <c r="B70" s="203" t="s">
        <v>788</v>
      </c>
      <c r="C70" s="208" t="s">
        <v>756</v>
      </c>
      <c r="D70" s="208" t="s">
        <v>976</v>
      </c>
      <c r="E70" s="208" t="s">
        <v>744</v>
      </c>
      <c r="F70" s="206">
        <v>483</v>
      </c>
      <c r="G70" s="206">
        <v>473</v>
      </c>
      <c r="H70" s="206"/>
      <c r="I70" s="206"/>
      <c r="J70" s="206">
        <v>10</v>
      </c>
      <c r="K70" s="206">
        <v>473</v>
      </c>
      <c r="L70" s="206"/>
      <c r="M70" s="206"/>
      <c r="N70" s="206"/>
      <c r="O70" s="206"/>
      <c r="P70" s="206"/>
      <c r="Q70" s="206"/>
      <c r="R70" s="206"/>
      <c r="S70" s="206"/>
      <c r="T70" s="206"/>
      <c r="U70" s="206"/>
      <c r="V70" s="206"/>
      <c r="W70" s="206"/>
      <c r="X70" s="206"/>
      <c r="Y70" s="206"/>
      <c r="Z70" s="206"/>
      <c r="AA70" s="206"/>
      <c r="AB70" s="581">
        <v>128</v>
      </c>
      <c r="AC70" s="581"/>
      <c r="AD70" s="581">
        <v>611</v>
      </c>
      <c r="AE70" s="581">
        <v>601</v>
      </c>
      <c r="AF70" s="581"/>
      <c r="AG70" s="581">
        <v>10</v>
      </c>
      <c r="AH70" s="581">
        <v>601</v>
      </c>
      <c r="AI70" s="207"/>
    </row>
    <row r="71" spans="1:35" s="165" customFormat="1" ht="30" customHeight="1">
      <c r="A71" s="188" t="s">
        <v>942</v>
      </c>
      <c r="B71" s="203" t="s">
        <v>787</v>
      </c>
      <c r="C71" s="208" t="s">
        <v>756</v>
      </c>
      <c r="D71" s="208" t="s">
        <v>976</v>
      </c>
      <c r="E71" s="208" t="s">
        <v>744</v>
      </c>
      <c r="F71" s="206">
        <v>535</v>
      </c>
      <c r="G71" s="206">
        <v>505</v>
      </c>
      <c r="H71" s="206"/>
      <c r="I71" s="206"/>
      <c r="J71" s="206">
        <v>30</v>
      </c>
      <c r="K71" s="206">
        <v>505</v>
      </c>
      <c r="L71" s="206"/>
      <c r="M71" s="206"/>
      <c r="N71" s="206"/>
      <c r="O71" s="206"/>
      <c r="P71" s="206"/>
      <c r="Q71" s="206"/>
      <c r="R71" s="206"/>
      <c r="S71" s="206"/>
      <c r="T71" s="206"/>
      <c r="U71" s="206"/>
      <c r="V71" s="206"/>
      <c r="W71" s="206"/>
      <c r="X71" s="206"/>
      <c r="Y71" s="206"/>
      <c r="Z71" s="206"/>
      <c r="AA71" s="206"/>
      <c r="AB71" s="581">
        <v>76</v>
      </c>
      <c r="AC71" s="581"/>
      <c r="AD71" s="581">
        <v>611</v>
      </c>
      <c r="AE71" s="581">
        <v>581</v>
      </c>
      <c r="AF71" s="581"/>
      <c r="AG71" s="581">
        <v>30</v>
      </c>
      <c r="AH71" s="581">
        <v>581</v>
      </c>
      <c r="AI71" s="207"/>
    </row>
    <row r="72" spans="1:35" s="165" customFormat="1" ht="25.5">
      <c r="A72" s="188" t="s">
        <v>942</v>
      </c>
      <c r="B72" s="203" t="s">
        <v>789</v>
      </c>
      <c r="C72" s="208" t="s">
        <v>756</v>
      </c>
      <c r="D72" s="208" t="s">
        <v>977</v>
      </c>
      <c r="E72" s="208" t="s">
        <v>744</v>
      </c>
      <c r="F72" s="206">
        <v>768</v>
      </c>
      <c r="G72" s="206">
        <v>758</v>
      </c>
      <c r="H72" s="206"/>
      <c r="I72" s="206"/>
      <c r="J72" s="206">
        <v>10</v>
      </c>
      <c r="K72" s="206">
        <v>758</v>
      </c>
      <c r="L72" s="206"/>
      <c r="M72" s="206"/>
      <c r="N72" s="206"/>
      <c r="O72" s="206"/>
      <c r="P72" s="206"/>
      <c r="Q72" s="206"/>
      <c r="R72" s="206"/>
      <c r="S72" s="206"/>
      <c r="T72" s="206"/>
      <c r="U72" s="206"/>
      <c r="V72" s="206"/>
      <c r="W72" s="206"/>
      <c r="X72" s="206"/>
      <c r="Y72" s="206"/>
      <c r="Z72" s="206"/>
      <c r="AA72" s="206"/>
      <c r="AB72" s="581"/>
      <c r="AC72" s="581">
        <v>86</v>
      </c>
      <c r="AD72" s="581">
        <v>682</v>
      </c>
      <c r="AE72" s="581">
        <v>672</v>
      </c>
      <c r="AF72" s="581"/>
      <c r="AG72" s="581">
        <v>10</v>
      </c>
      <c r="AH72" s="581">
        <v>672</v>
      </c>
      <c r="AI72" s="207"/>
    </row>
    <row r="73" spans="1:35" s="165" customFormat="1" ht="38.25">
      <c r="A73" s="188" t="s">
        <v>942</v>
      </c>
      <c r="B73" s="203" t="s">
        <v>783</v>
      </c>
      <c r="C73" s="208" t="s">
        <v>704</v>
      </c>
      <c r="D73" s="208" t="s">
        <v>978</v>
      </c>
      <c r="E73" s="208" t="s">
        <v>744</v>
      </c>
      <c r="F73" s="206">
        <v>876</v>
      </c>
      <c r="G73" s="206">
        <v>826</v>
      </c>
      <c r="H73" s="206"/>
      <c r="I73" s="206"/>
      <c r="J73" s="206">
        <v>50</v>
      </c>
      <c r="K73" s="206">
        <v>826</v>
      </c>
      <c r="L73" s="206"/>
      <c r="M73" s="206"/>
      <c r="N73" s="206"/>
      <c r="O73" s="206"/>
      <c r="P73" s="206"/>
      <c r="Q73" s="206"/>
      <c r="R73" s="206"/>
      <c r="S73" s="206"/>
      <c r="T73" s="206"/>
      <c r="U73" s="206"/>
      <c r="V73" s="206"/>
      <c r="W73" s="206"/>
      <c r="X73" s="206"/>
      <c r="Y73" s="206"/>
      <c r="Z73" s="206"/>
      <c r="AA73" s="206"/>
      <c r="AB73" s="581"/>
      <c r="AC73" s="581">
        <v>22</v>
      </c>
      <c r="AD73" s="581">
        <v>854</v>
      </c>
      <c r="AE73" s="581">
        <v>804</v>
      </c>
      <c r="AF73" s="581"/>
      <c r="AG73" s="581">
        <v>50</v>
      </c>
      <c r="AH73" s="581">
        <v>804</v>
      </c>
      <c r="AI73" s="207"/>
    </row>
    <row r="74" spans="1:35" s="165" customFormat="1" ht="34.5" customHeight="1">
      <c r="A74" s="188" t="s">
        <v>942</v>
      </c>
      <c r="B74" s="203" t="s">
        <v>979</v>
      </c>
      <c r="C74" s="208" t="s">
        <v>372</v>
      </c>
      <c r="D74" s="208" t="s">
        <v>976</v>
      </c>
      <c r="E74" s="208" t="s">
        <v>744</v>
      </c>
      <c r="F74" s="206">
        <v>940</v>
      </c>
      <c r="G74" s="206">
        <v>870</v>
      </c>
      <c r="H74" s="206"/>
      <c r="I74" s="206"/>
      <c r="J74" s="206">
        <v>70</v>
      </c>
      <c r="K74" s="206">
        <v>870</v>
      </c>
      <c r="L74" s="206"/>
      <c r="M74" s="206"/>
      <c r="N74" s="206"/>
      <c r="O74" s="206"/>
      <c r="P74" s="206"/>
      <c r="Q74" s="206"/>
      <c r="R74" s="206"/>
      <c r="S74" s="206"/>
      <c r="T74" s="206"/>
      <c r="U74" s="206"/>
      <c r="V74" s="206"/>
      <c r="W74" s="206"/>
      <c r="X74" s="206"/>
      <c r="Y74" s="206"/>
      <c r="Z74" s="206"/>
      <c r="AA74" s="206"/>
      <c r="AB74" s="581"/>
      <c r="AC74" s="581">
        <v>311</v>
      </c>
      <c r="AD74" s="581">
        <v>629</v>
      </c>
      <c r="AE74" s="581">
        <v>559</v>
      </c>
      <c r="AF74" s="581"/>
      <c r="AG74" s="581">
        <v>70</v>
      </c>
      <c r="AH74" s="581">
        <v>559</v>
      </c>
      <c r="AI74" s="207"/>
    </row>
    <row r="75" spans="1:35" s="165" customFormat="1" ht="35.25" customHeight="1">
      <c r="A75" s="188" t="s">
        <v>942</v>
      </c>
      <c r="B75" s="203" t="s">
        <v>980</v>
      </c>
      <c r="C75" s="208" t="s">
        <v>752</v>
      </c>
      <c r="D75" s="208" t="s">
        <v>981</v>
      </c>
      <c r="E75" s="208" t="s">
        <v>744</v>
      </c>
      <c r="F75" s="206">
        <v>1131</v>
      </c>
      <c r="G75" s="206">
        <v>866</v>
      </c>
      <c r="H75" s="206"/>
      <c r="I75" s="206"/>
      <c r="J75" s="206">
        <v>265</v>
      </c>
      <c r="K75" s="206">
        <v>866</v>
      </c>
      <c r="L75" s="206"/>
      <c r="M75" s="206"/>
      <c r="N75" s="206"/>
      <c r="O75" s="206"/>
      <c r="P75" s="206"/>
      <c r="Q75" s="206"/>
      <c r="R75" s="206"/>
      <c r="S75" s="206"/>
      <c r="T75" s="206"/>
      <c r="U75" s="206"/>
      <c r="V75" s="206"/>
      <c r="W75" s="206"/>
      <c r="X75" s="206"/>
      <c r="Y75" s="206"/>
      <c r="Z75" s="206"/>
      <c r="AA75" s="206"/>
      <c r="AB75" s="581"/>
      <c r="AC75" s="581">
        <v>172</v>
      </c>
      <c r="AD75" s="581">
        <v>987</v>
      </c>
      <c r="AE75" s="581">
        <v>694</v>
      </c>
      <c r="AF75" s="581"/>
      <c r="AG75" s="581">
        <v>293</v>
      </c>
      <c r="AH75" s="581">
        <v>694</v>
      </c>
      <c r="AI75" s="207"/>
    </row>
    <row r="76" spans="1:35" s="165" customFormat="1" ht="34.5" customHeight="1">
      <c r="A76" s="188" t="s">
        <v>942</v>
      </c>
      <c r="B76" s="203" t="s">
        <v>982</v>
      </c>
      <c r="C76" s="208" t="s">
        <v>370</v>
      </c>
      <c r="D76" s="208" t="s">
        <v>983</v>
      </c>
      <c r="E76" s="208" t="s">
        <v>744</v>
      </c>
      <c r="F76" s="206">
        <v>727</v>
      </c>
      <c r="G76" s="206">
        <v>707</v>
      </c>
      <c r="H76" s="206"/>
      <c r="I76" s="206"/>
      <c r="J76" s="206">
        <v>20</v>
      </c>
      <c r="K76" s="206">
        <v>707</v>
      </c>
      <c r="L76" s="206"/>
      <c r="M76" s="206"/>
      <c r="N76" s="206"/>
      <c r="O76" s="206"/>
      <c r="P76" s="206"/>
      <c r="Q76" s="206"/>
      <c r="R76" s="206"/>
      <c r="S76" s="206"/>
      <c r="T76" s="206"/>
      <c r="U76" s="206"/>
      <c r="V76" s="206"/>
      <c r="W76" s="206"/>
      <c r="X76" s="206"/>
      <c r="Y76" s="206"/>
      <c r="Z76" s="206"/>
      <c r="AA76" s="206"/>
      <c r="AB76" s="581">
        <v>353</v>
      </c>
      <c r="AC76" s="581"/>
      <c r="AD76" s="581">
        <v>1060</v>
      </c>
      <c r="AE76" s="581">
        <v>1060</v>
      </c>
      <c r="AF76" s="581"/>
      <c r="AG76" s="581">
        <v>0</v>
      </c>
      <c r="AH76" s="581">
        <v>1060</v>
      </c>
      <c r="AI76" s="207"/>
    </row>
    <row r="77" spans="1:35" s="165" customFormat="1" ht="34.5" customHeight="1">
      <c r="A77" s="188" t="s">
        <v>942</v>
      </c>
      <c r="B77" s="203" t="s">
        <v>984</v>
      </c>
      <c r="C77" s="208" t="s">
        <v>746</v>
      </c>
      <c r="D77" s="208" t="s">
        <v>985</v>
      </c>
      <c r="E77" s="208" t="s">
        <v>744</v>
      </c>
      <c r="F77" s="206">
        <v>662</v>
      </c>
      <c r="G77" s="206">
        <v>542</v>
      </c>
      <c r="H77" s="206"/>
      <c r="I77" s="206"/>
      <c r="J77" s="206">
        <v>120</v>
      </c>
      <c r="K77" s="206">
        <v>542</v>
      </c>
      <c r="L77" s="206"/>
      <c r="M77" s="206"/>
      <c r="N77" s="206"/>
      <c r="O77" s="206"/>
      <c r="P77" s="206"/>
      <c r="Q77" s="206"/>
      <c r="R77" s="206"/>
      <c r="S77" s="206"/>
      <c r="T77" s="206"/>
      <c r="U77" s="206"/>
      <c r="V77" s="206"/>
      <c r="W77" s="206"/>
      <c r="X77" s="206"/>
      <c r="Y77" s="206"/>
      <c r="Z77" s="206"/>
      <c r="AA77" s="206"/>
      <c r="AB77" s="581">
        <v>27</v>
      </c>
      <c r="AC77" s="581"/>
      <c r="AD77" s="581">
        <v>689</v>
      </c>
      <c r="AE77" s="581">
        <v>569</v>
      </c>
      <c r="AF77" s="581"/>
      <c r="AG77" s="581">
        <v>120</v>
      </c>
      <c r="AH77" s="581">
        <v>569</v>
      </c>
      <c r="AI77" s="207"/>
    </row>
    <row r="78" spans="1:35" s="165" customFormat="1" ht="34.5" customHeight="1">
      <c r="A78" s="188" t="s">
        <v>942</v>
      </c>
      <c r="B78" s="203" t="s">
        <v>986</v>
      </c>
      <c r="C78" s="208" t="s">
        <v>746</v>
      </c>
      <c r="D78" s="208" t="s">
        <v>985</v>
      </c>
      <c r="E78" s="208" t="s">
        <v>744</v>
      </c>
      <c r="F78" s="206">
        <v>577</v>
      </c>
      <c r="G78" s="206">
        <v>487</v>
      </c>
      <c r="H78" s="206"/>
      <c r="I78" s="206"/>
      <c r="J78" s="206">
        <v>90</v>
      </c>
      <c r="K78" s="206">
        <v>487</v>
      </c>
      <c r="L78" s="206"/>
      <c r="M78" s="206"/>
      <c r="N78" s="206"/>
      <c r="O78" s="206"/>
      <c r="P78" s="206"/>
      <c r="Q78" s="206"/>
      <c r="R78" s="206"/>
      <c r="S78" s="206"/>
      <c r="T78" s="206"/>
      <c r="U78" s="206"/>
      <c r="V78" s="206"/>
      <c r="W78" s="206"/>
      <c r="X78" s="206"/>
      <c r="Y78" s="206"/>
      <c r="Z78" s="206"/>
      <c r="AA78" s="206"/>
      <c r="AB78" s="581">
        <v>81</v>
      </c>
      <c r="AC78" s="581"/>
      <c r="AD78" s="581">
        <v>658</v>
      </c>
      <c r="AE78" s="581">
        <v>568</v>
      </c>
      <c r="AF78" s="581"/>
      <c r="AG78" s="581">
        <v>90</v>
      </c>
      <c r="AH78" s="581">
        <v>568</v>
      </c>
      <c r="AI78" s="207"/>
    </row>
    <row r="79" spans="1:35" s="165" customFormat="1" ht="34.5" customHeight="1">
      <c r="A79" s="188" t="s">
        <v>942</v>
      </c>
      <c r="B79" s="203" t="s">
        <v>987</v>
      </c>
      <c r="C79" s="208" t="s">
        <v>745</v>
      </c>
      <c r="D79" s="208" t="s">
        <v>860</v>
      </c>
      <c r="E79" s="208" t="s">
        <v>744</v>
      </c>
      <c r="F79" s="206">
        <v>812</v>
      </c>
      <c r="G79" s="206">
        <v>690</v>
      </c>
      <c r="H79" s="206"/>
      <c r="I79" s="206"/>
      <c r="J79" s="206">
        <v>122</v>
      </c>
      <c r="K79" s="206">
        <v>690</v>
      </c>
      <c r="L79" s="206"/>
      <c r="M79" s="206"/>
      <c r="N79" s="206"/>
      <c r="O79" s="206"/>
      <c r="P79" s="206"/>
      <c r="Q79" s="206"/>
      <c r="R79" s="206"/>
      <c r="S79" s="206"/>
      <c r="T79" s="206"/>
      <c r="U79" s="206"/>
      <c r="V79" s="206"/>
      <c r="W79" s="206"/>
      <c r="X79" s="206"/>
      <c r="Y79" s="206"/>
      <c r="Z79" s="206"/>
      <c r="AA79" s="206"/>
      <c r="AB79" s="581"/>
      <c r="AC79" s="581">
        <v>29</v>
      </c>
      <c r="AD79" s="581">
        <v>823</v>
      </c>
      <c r="AE79" s="581">
        <v>661</v>
      </c>
      <c r="AF79" s="581"/>
      <c r="AG79" s="581">
        <v>162</v>
      </c>
      <c r="AH79" s="581">
        <v>661</v>
      </c>
      <c r="AI79" s="207"/>
    </row>
    <row r="80" spans="1:35" s="165" customFormat="1" ht="18" customHeight="1">
      <c r="A80" s="188" t="s">
        <v>942</v>
      </c>
      <c r="B80" s="203" t="s">
        <v>536</v>
      </c>
      <c r="C80" s="208" t="s">
        <v>706</v>
      </c>
      <c r="D80" s="208" t="s">
        <v>766</v>
      </c>
      <c r="E80" s="208" t="s">
        <v>813</v>
      </c>
      <c r="F80" s="206">
        <v>556</v>
      </c>
      <c r="G80" s="206">
        <v>546</v>
      </c>
      <c r="H80" s="206"/>
      <c r="I80" s="206"/>
      <c r="J80" s="206">
        <v>10</v>
      </c>
      <c r="K80" s="206">
        <v>546</v>
      </c>
      <c r="L80" s="206"/>
      <c r="M80" s="206"/>
      <c r="N80" s="206"/>
      <c r="O80" s="206"/>
      <c r="P80" s="206"/>
      <c r="Q80" s="206"/>
      <c r="R80" s="206"/>
      <c r="S80" s="206"/>
      <c r="T80" s="206"/>
      <c r="U80" s="206"/>
      <c r="V80" s="206"/>
      <c r="W80" s="206"/>
      <c r="X80" s="206"/>
      <c r="Y80" s="206"/>
      <c r="Z80" s="206"/>
      <c r="AA80" s="206"/>
      <c r="AB80" s="581">
        <v>10</v>
      </c>
      <c r="AC80" s="581"/>
      <c r="AD80" s="581">
        <v>556</v>
      </c>
      <c r="AE80" s="581">
        <v>556</v>
      </c>
      <c r="AF80" s="581"/>
      <c r="AG80" s="581">
        <v>0</v>
      </c>
      <c r="AH80" s="581">
        <v>556</v>
      </c>
      <c r="AI80" s="207"/>
    </row>
    <row r="81" spans="1:36" s="165" customFormat="1" ht="18" customHeight="1">
      <c r="A81" s="188" t="s">
        <v>942</v>
      </c>
      <c r="B81" s="203" t="s">
        <v>535</v>
      </c>
      <c r="C81" s="208" t="s">
        <v>706</v>
      </c>
      <c r="D81" s="208" t="s">
        <v>766</v>
      </c>
      <c r="E81" s="208" t="s">
        <v>813</v>
      </c>
      <c r="F81" s="206">
        <v>542</v>
      </c>
      <c r="G81" s="206">
        <v>532</v>
      </c>
      <c r="H81" s="206"/>
      <c r="I81" s="206"/>
      <c r="J81" s="206">
        <v>10</v>
      </c>
      <c r="K81" s="206">
        <v>532</v>
      </c>
      <c r="L81" s="206"/>
      <c r="M81" s="206"/>
      <c r="N81" s="206"/>
      <c r="O81" s="206"/>
      <c r="P81" s="206"/>
      <c r="Q81" s="206"/>
      <c r="R81" s="206"/>
      <c r="S81" s="206"/>
      <c r="T81" s="206"/>
      <c r="U81" s="206"/>
      <c r="V81" s="206"/>
      <c r="W81" s="206"/>
      <c r="X81" s="206"/>
      <c r="Y81" s="206"/>
      <c r="Z81" s="206"/>
      <c r="AA81" s="206"/>
      <c r="AB81" s="581">
        <v>10</v>
      </c>
      <c r="AC81" s="581"/>
      <c r="AD81" s="581">
        <v>542</v>
      </c>
      <c r="AE81" s="581">
        <v>542</v>
      </c>
      <c r="AF81" s="581"/>
      <c r="AG81" s="581">
        <v>0</v>
      </c>
      <c r="AH81" s="581">
        <v>542</v>
      </c>
      <c r="AI81" s="207"/>
    </row>
    <row r="82" spans="1:36" s="165" customFormat="1" ht="30" customHeight="1">
      <c r="A82" s="188" t="s">
        <v>942</v>
      </c>
      <c r="B82" s="203" t="s">
        <v>532</v>
      </c>
      <c r="C82" s="208" t="s">
        <v>703</v>
      </c>
      <c r="D82" s="208" t="s">
        <v>330</v>
      </c>
      <c r="E82" s="208" t="s">
        <v>813</v>
      </c>
      <c r="F82" s="206">
        <v>896</v>
      </c>
      <c r="G82" s="206">
        <v>690</v>
      </c>
      <c r="H82" s="206"/>
      <c r="I82" s="206"/>
      <c r="J82" s="206">
        <v>206</v>
      </c>
      <c r="K82" s="206">
        <v>690</v>
      </c>
      <c r="L82" s="206"/>
      <c r="M82" s="206"/>
      <c r="N82" s="206"/>
      <c r="O82" s="206"/>
      <c r="P82" s="206"/>
      <c r="Q82" s="206"/>
      <c r="R82" s="206"/>
      <c r="S82" s="206"/>
      <c r="T82" s="206"/>
      <c r="U82" s="206"/>
      <c r="V82" s="206"/>
      <c r="W82" s="206"/>
      <c r="X82" s="206"/>
      <c r="Y82" s="206"/>
      <c r="Z82" s="206"/>
      <c r="AA82" s="206"/>
      <c r="AB82" s="581">
        <v>206</v>
      </c>
      <c r="AC82" s="581"/>
      <c r="AD82" s="581">
        <v>896</v>
      </c>
      <c r="AE82" s="581">
        <v>896</v>
      </c>
      <c r="AF82" s="581"/>
      <c r="AG82" s="581">
        <v>0</v>
      </c>
      <c r="AH82" s="581">
        <v>896</v>
      </c>
      <c r="AI82" s="207"/>
    </row>
    <row r="83" spans="1:36" s="165" customFormat="1" ht="25.5">
      <c r="A83" s="188" t="s">
        <v>942</v>
      </c>
      <c r="B83" s="203" t="s">
        <v>534</v>
      </c>
      <c r="C83" s="208" t="s">
        <v>705</v>
      </c>
      <c r="D83" s="208" t="s">
        <v>988</v>
      </c>
      <c r="E83" s="208" t="s">
        <v>813</v>
      </c>
      <c r="F83" s="206">
        <v>1176</v>
      </c>
      <c r="G83" s="206">
        <v>970</v>
      </c>
      <c r="H83" s="206"/>
      <c r="I83" s="206"/>
      <c r="J83" s="206">
        <v>206</v>
      </c>
      <c r="K83" s="206">
        <v>970</v>
      </c>
      <c r="L83" s="206"/>
      <c r="M83" s="206"/>
      <c r="N83" s="206"/>
      <c r="O83" s="206"/>
      <c r="P83" s="206"/>
      <c r="Q83" s="206"/>
      <c r="R83" s="206"/>
      <c r="S83" s="206"/>
      <c r="T83" s="206"/>
      <c r="U83" s="206"/>
      <c r="V83" s="206"/>
      <c r="W83" s="206"/>
      <c r="X83" s="206"/>
      <c r="Y83" s="206"/>
      <c r="Z83" s="206"/>
      <c r="AA83" s="206"/>
      <c r="AB83" s="581">
        <v>206</v>
      </c>
      <c r="AC83" s="581"/>
      <c r="AD83" s="581">
        <v>1176</v>
      </c>
      <c r="AE83" s="581">
        <v>1176</v>
      </c>
      <c r="AF83" s="581"/>
      <c r="AG83" s="581">
        <v>0</v>
      </c>
      <c r="AH83" s="581">
        <v>1176</v>
      </c>
      <c r="AI83" s="207"/>
    </row>
    <row r="84" spans="1:36" s="165" customFormat="1" ht="18" customHeight="1">
      <c r="A84" s="188" t="s">
        <v>942</v>
      </c>
      <c r="B84" s="203" t="s">
        <v>700</v>
      </c>
      <c r="C84" s="208" t="s">
        <v>704</v>
      </c>
      <c r="D84" s="208" t="s">
        <v>918</v>
      </c>
      <c r="E84" s="208" t="s">
        <v>813</v>
      </c>
      <c r="F84" s="206">
        <v>686</v>
      </c>
      <c r="G84" s="206">
        <v>543</v>
      </c>
      <c r="H84" s="206"/>
      <c r="I84" s="206"/>
      <c r="J84" s="206">
        <v>143</v>
      </c>
      <c r="K84" s="206">
        <v>543</v>
      </c>
      <c r="L84" s="206"/>
      <c r="M84" s="206"/>
      <c r="N84" s="206"/>
      <c r="O84" s="206"/>
      <c r="P84" s="206"/>
      <c r="Q84" s="206"/>
      <c r="R84" s="206"/>
      <c r="S84" s="206"/>
      <c r="T84" s="206"/>
      <c r="U84" s="206"/>
      <c r="V84" s="206"/>
      <c r="W84" s="206"/>
      <c r="X84" s="206"/>
      <c r="Y84" s="206"/>
      <c r="Z84" s="206"/>
      <c r="AA84" s="206"/>
      <c r="AB84" s="581">
        <v>143</v>
      </c>
      <c r="AC84" s="581"/>
      <c r="AD84" s="581">
        <v>686</v>
      </c>
      <c r="AE84" s="581">
        <v>686</v>
      </c>
      <c r="AF84" s="581"/>
      <c r="AG84" s="581">
        <v>0</v>
      </c>
      <c r="AH84" s="581">
        <v>686</v>
      </c>
      <c r="AI84" s="207"/>
    </row>
    <row r="85" spans="1:36" s="165" customFormat="1" ht="29.25" customHeight="1">
      <c r="A85" s="188" t="s">
        <v>942</v>
      </c>
      <c r="B85" s="203" t="s">
        <v>533</v>
      </c>
      <c r="C85" s="208" t="s">
        <v>704</v>
      </c>
      <c r="D85" s="208" t="s">
        <v>277</v>
      </c>
      <c r="E85" s="208" t="s">
        <v>813</v>
      </c>
      <c r="F85" s="206">
        <v>855</v>
      </c>
      <c r="G85" s="206">
        <v>655</v>
      </c>
      <c r="H85" s="206"/>
      <c r="I85" s="206"/>
      <c r="J85" s="206">
        <v>200</v>
      </c>
      <c r="K85" s="206">
        <v>655</v>
      </c>
      <c r="L85" s="206"/>
      <c r="M85" s="206"/>
      <c r="N85" s="206"/>
      <c r="O85" s="206"/>
      <c r="P85" s="206"/>
      <c r="Q85" s="206"/>
      <c r="R85" s="206"/>
      <c r="S85" s="206"/>
      <c r="T85" s="206"/>
      <c r="U85" s="206"/>
      <c r="V85" s="206"/>
      <c r="W85" s="206"/>
      <c r="X85" s="206"/>
      <c r="Y85" s="206"/>
      <c r="Z85" s="206"/>
      <c r="AA85" s="206"/>
      <c r="AB85" s="581">
        <v>200</v>
      </c>
      <c r="AC85" s="581"/>
      <c r="AD85" s="581">
        <v>855</v>
      </c>
      <c r="AE85" s="581">
        <v>855</v>
      </c>
      <c r="AF85" s="581"/>
      <c r="AG85" s="581">
        <v>0</v>
      </c>
      <c r="AH85" s="581">
        <v>855</v>
      </c>
      <c r="AI85" s="207"/>
    </row>
    <row r="86" spans="1:36" s="187" customFormat="1" ht="18" customHeight="1">
      <c r="A86" s="213" t="s">
        <v>946</v>
      </c>
      <c r="B86" s="184" t="s">
        <v>941</v>
      </c>
      <c r="C86" s="201"/>
      <c r="D86" s="201"/>
      <c r="E86" s="201"/>
      <c r="F86" s="202">
        <f>SUBTOTAL(9,F87:F89)</f>
        <v>1046</v>
      </c>
      <c r="G86" s="202">
        <f t="shared" ref="G86:AH86" si="22">SUBTOTAL(9,G87:G89)</f>
        <v>976</v>
      </c>
      <c r="H86" s="202">
        <f t="shared" si="22"/>
        <v>0</v>
      </c>
      <c r="I86" s="202"/>
      <c r="J86" s="202">
        <f t="shared" si="22"/>
        <v>70</v>
      </c>
      <c r="K86" s="202">
        <f t="shared" si="22"/>
        <v>976</v>
      </c>
      <c r="L86" s="202"/>
      <c r="M86" s="202"/>
      <c r="N86" s="202"/>
      <c r="O86" s="202"/>
      <c r="P86" s="202"/>
      <c r="Q86" s="202"/>
      <c r="R86" s="202"/>
      <c r="S86" s="202"/>
      <c r="T86" s="202"/>
      <c r="U86" s="202"/>
      <c r="V86" s="202"/>
      <c r="W86" s="202"/>
      <c r="X86" s="202"/>
      <c r="Y86" s="202"/>
      <c r="Z86" s="202"/>
      <c r="AA86" s="202"/>
      <c r="AB86" s="559">
        <f t="shared" si="22"/>
        <v>1048</v>
      </c>
      <c r="AC86" s="559">
        <f t="shared" si="22"/>
        <v>0</v>
      </c>
      <c r="AD86" s="559">
        <f t="shared" si="22"/>
        <v>2060</v>
      </c>
      <c r="AE86" s="559">
        <f t="shared" si="22"/>
        <v>2024</v>
      </c>
      <c r="AF86" s="559">
        <f t="shared" si="22"/>
        <v>0</v>
      </c>
      <c r="AG86" s="559">
        <f t="shared" si="22"/>
        <v>36</v>
      </c>
      <c r="AH86" s="559">
        <f t="shared" si="22"/>
        <v>2024</v>
      </c>
      <c r="AI86" s="186"/>
    </row>
    <row r="87" spans="1:36" s="215" customFormat="1" ht="18" customHeight="1">
      <c r="A87" s="188" t="s">
        <v>942</v>
      </c>
      <c r="B87" s="203" t="s">
        <v>590</v>
      </c>
      <c r="C87" s="208" t="s">
        <v>703</v>
      </c>
      <c r="D87" s="208" t="s">
        <v>909</v>
      </c>
      <c r="E87" s="208" t="s">
        <v>71</v>
      </c>
      <c r="F87" s="206">
        <v>270</v>
      </c>
      <c r="G87" s="206">
        <v>250</v>
      </c>
      <c r="H87" s="206"/>
      <c r="I87" s="206"/>
      <c r="J87" s="206">
        <v>20</v>
      </c>
      <c r="K87" s="206">
        <v>250</v>
      </c>
      <c r="L87" s="206"/>
      <c r="M87" s="206"/>
      <c r="N87" s="206"/>
      <c r="O87" s="206"/>
      <c r="P87" s="206"/>
      <c r="Q87" s="206"/>
      <c r="R87" s="206"/>
      <c r="S87" s="206"/>
      <c r="T87" s="206"/>
      <c r="U87" s="206"/>
      <c r="V87" s="206"/>
      <c r="W87" s="206"/>
      <c r="X87" s="206"/>
      <c r="Y87" s="206"/>
      <c r="Z87" s="206"/>
      <c r="AA87" s="206"/>
      <c r="AB87" s="581">
        <v>400</v>
      </c>
      <c r="AC87" s="581"/>
      <c r="AD87" s="581">
        <v>650</v>
      </c>
      <c r="AE87" s="581">
        <v>650</v>
      </c>
      <c r="AF87" s="581"/>
      <c r="AG87" s="581">
        <v>0</v>
      </c>
      <c r="AH87" s="581">
        <v>650</v>
      </c>
      <c r="AI87" s="214"/>
    </row>
    <row r="88" spans="1:36" s="215" customFormat="1" ht="18" customHeight="1">
      <c r="A88" s="188" t="s">
        <v>942</v>
      </c>
      <c r="B88" s="203" t="s">
        <v>591</v>
      </c>
      <c r="C88" s="208" t="s">
        <v>703</v>
      </c>
      <c r="D88" s="208" t="s">
        <v>909</v>
      </c>
      <c r="E88" s="208" t="s">
        <v>71</v>
      </c>
      <c r="F88" s="206">
        <v>270</v>
      </c>
      <c r="G88" s="206">
        <v>250</v>
      </c>
      <c r="H88" s="206"/>
      <c r="I88" s="206"/>
      <c r="J88" s="206">
        <v>20</v>
      </c>
      <c r="K88" s="206">
        <v>250</v>
      </c>
      <c r="L88" s="206"/>
      <c r="M88" s="206"/>
      <c r="N88" s="206"/>
      <c r="O88" s="206"/>
      <c r="P88" s="206"/>
      <c r="Q88" s="206"/>
      <c r="R88" s="206"/>
      <c r="S88" s="206"/>
      <c r="T88" s="206"/>
      <c r="U88" s="206"/>
      <c r="V88" s="206"/>
      <c r="W88" s="206"/>
      <c r="X88" s="206"/>
      <c r="Y88" s="206"/>
      <c r="Z88" s="206"/>
      <c r="AA88" s="206"/>
      <c r="AB88" s="581">
        <v>400</v>
      </c>
      <c r="AC88" s="581"/>
      <c r="AD88" s="581">
        <v>650</v>
      </c>
      <c r="AE88" s="581">
        <v>650</v>
      </c>
      <c r="AF88" s="581"/>
      <c r="AG88" s="581">
        <v>0</v>
      </c>
      <c r="AH88" s="581">
        <v>650</v>
      </c>
      <c r="AI88" s="214"/>
    </row>
    <row r="89" spans="1:36" s="215" customFormat="1" ht="30" customHeight="1">
      <c r="A89" s="188" t="s">
        <v>942</v>
      </c>
      <c r="B89" s="203" t="s">
        <v>592</v>
      </c>
      <c r="C89" s="208" t="s">
        <v>703</v>
      </c>
      <c r="D89" s="208" t="s">
        <v>286</v>
      </c>
      <c r="E89" s="208" t="s">
        <v>71</v>
      </c>
      <c r="F89" s="206">
        <v>506</v>
      </c>
      <c r="G89" s="206">
        <v>476</v>
      </c>
      <c r="H89" s="206"/>
      <c r="I89" s="206"/>
      <c r="J89" s="206">
        <v>30</v>
      </c>
      <c r="K89" s="206">
        <v>476</v>
      </c>
      <c r="L89" s="206"/>
      <c r="M89" s="206"/>
      <c r="N89" s="206"/>
      <c r="O89" s="206"/>
      <c r="P89" s="206"/>
      <c r="Q89" s="206"/>
      <c r="R89" s="206"/>
      <c r="S89" s="206"/>
      <c r="T89" s="206"/>
      <c r="U89" s="206"/>
      <c r="V89" s="206"/>
      <c r="W89" s="206"/>
      <c r="X89" s="206"/>
      <c r="Y89" s="206"/>
      <c r="Z89" s="206"/>
      <c r="AA89" s="206"/>
      <c r="AB89" s="581">
        <v>248</v>
      </c>
      <c r="AC89" s="581"/>
      <c r="AD89" s="581">
        <v>760</v>
      </c>
      <c r="AE89" s="581">
        <v>724</v>
      </c>
      <c r="AF89" s="581"/>
      <c r="AG89" s="581">
        <v>36</v>
      </c>
      <c r="AH89" s="581">
        <v>724</v>
      </c>
      <c r="AI89" s="214"/>
    </row>
    <row r="90" spans="1:36" s="187" customFormat="1" ht="27">
      <c r="A90" s="213" t="s">
        <v>989</v>
      </c>
      <c r="B90" s="216" t="s">
        <v>952</v>
      </c>
      <c r="C90" s="201"/>
      <c r="D90" s="201"/>
      <c r="E90" s="201"/>
      <c r="F90" s="202">
        <f>SUBTOTAL(9,F91:F94)</f>
        <v>4481</v>
      </c>
      <c r="G90" s="202">
        <f t="shared" ref="G90:AH90" si="23">SUBTOTAL(9,G91:G94)</f>
        <v>3898</v>
      </c>
      <c r="H90" s="202">
        <f t="shared" si="23"/>
        <v>0</v>
      </c>
      <c r="I90" s="202"/>
      <c r="J90" s="202">
        <f t="shared" si="23"/>
        <v>583</v>
      </c>
      <c r="K90" s="202">
        <f t="shared" si="23"/>
        <v>3898</v>
      </c>
      <c r="L90" s="202"/>
      <c r="M90" s="202"/>
      <c r="N90" s="202"/>
      <c r="O90" s="202"/>
      <c r="P90" s="202"/>
      <c r="Q90" s="202"/>
      <c r="R90" s="202"/>
      <c r="S90" s="202"/>
      <c r="T90" s="202"/>
      <c r="U90" s="202"/>
      <c r="V90" s="202"/>
      <c r="W90" s="202"/>
      <c r="X90" s="202"/>
      <c r="Y90" s="202"/>
      <c r="Z90" s="202"/>
      <c r="AA90" s="202"/>
      <c r="AB90" s="559">
        <f t="shared" si="23"/>
        <v>0</v>
      </c>
      <c r="AC90" s="559">
        <f t="shared" si="23"/>
        <v>3898</v>
      </c>
      <c r="AD90" s="559">
        <f t="shared" si="23"/>
        <v>0</v>
      </c>
      <c r="AE90" s="559">
        <f t="shared" si="23"/>
        <v>0</v>
      </c>
      <c r="AF90" s="559">
        <f t="shared" si="23"/>
        <v>0</v>
      </c>
      <c r="AG90" s="559">
        <f t="shared" si="23"/>
        <v>0</v>
      </c>
      <c r="AH90" s="559">
        <f t="shared" si="23"/>
        <v>0</v>
      </c>
      <c r="AI90" s="186"/>
    </row>
    <row r="91" spans="1:36" s="165" customFormat="1" ht="30" customHeight="1">
      <c r="A91" s="188" t="s">
        <v>942</v>
      </c>
      <c r="B91" s="203" t="s">
        <v>990</v>
      </c>
      <c r="C91" s="208" t="s">
        <v>703</v>
      </c>
      <c r="D91" s="208" t="s">
        <v>747</v>
      </c>
      <c r="E91" s="208"/>
      <c r="F91" s="175">
        <v>580</v>
      </c>
      <c r="G91" s="175">
        <v>550</v>
      </c>
      <c r="H91" s="175"/>
      <c r="I91" s="175"/>
      <c r="J91" s="175">
        <v>30</v>
      </c>
      <c r="K91" s="175">
        <v>550</v>
      </c>
      <c r="L91" s="175"/>
      <c r="M91" s="175"/>
      <c r="N91" s="175"/>
      <c r="O91" s="175"/>
      <c r="P91" s="175"/>
      <c r="Q91" s="175"/>
      <c r="R91" s="175"/>
      <c r="S91" s="175"/>
      <c r="T91" s="175"/>
      <c r="U91" s="175"/>
      <c r="V91" s="175"/>
      <c r="W91" s="175"/>
      <c r="X91" s="175"/>
      <c r="Y91" s="175"/>
      <c r="Z91" s="175"/>
      <c r="AA91" s="175"/>
      <c r="AB91" s="561"/>
      <c r="AC91" s="577">
        <v>550</v>
      </c>
      <c r="AD91" s="561">
        <v>0</v>
      </c>
      <c r="AE91" s="561">
        <v>0</v>
      </c>
      <c r="AF91" s="561">
        <v>0</v>
      </c>
      <c r="AG91" s="561">
        <v>0</v>
      </c>
      <c r="AH91" s="561">
        <v>0</v>
      </c>
      <c r="AI91" s="207" t="s">
        <v>991</v>
      </c>
    </row>
    <row r="92" spans="1:36" s="165" customFormat="1" ht="18" customHeight="1">
      <c r="A92" s="188" t="s">
        <v>942</v>
      </c>
      <c r="B92" s="203" t="s">
        <v>992</v>
      </c>
      <c r="C92" s="208" t="s">
        <v>704</v>
      </c>
      <c r="D92" s="208" t="s">
        <v>916</v>
      </c>
      <c r="E92" s="208"/>
      <c r="F92" s="218">
        <v>1259</v>
      </c>
      <c r="G92" s="218">
        <v>996</v>
      </c>
      <c r="H92" s="218"/>
      <c r="I92" s="218"/>
      <c r="J92" s="218">
        <v>263</v>
      </c>
      <c r="K92" s="218">
        <v>996</v>
      </c>
      <c r="L92" s="218"/>
      <c r="M92" s="218"/>
      <c r="N92" s="218"/>
      <c r="O92" s="218"/>
      <c r="P92" s="218"/>
      <c r="Q92" s="218"/>
      <c r="R92" s="218"/>
      <c r="S92" s="218"/>
      <c r="T92" s="218"/>
      <c r="U92" s="218"/>
      <c r="V92" s="218"/>
      <c r="W92" s="218"/>
      <c r="X92" s="218"/>
      <c r="Y92" s="218"/>
      <c r="Z92" s="218"/>
      <c r="AA92" s="218"/>
      <c r="AB92" s="561"/>
      <c r="AC92" s="561">
        <v>996</v>
      </c>
      <c r="AD92" s="561">
        <v>0</v>
      </c>
      <c r="AE92" s="561">
        <v>0</v>
      </c>
      <c r="AF92" s="561"/>
      <c r="AG92" s="561">
        <v>0</v>
      </c>
      <c r="AH92" s="561">
        <v>0</v>
      </c>
      <c r="AI92" s="207" t="s">
        <v>991</v>
      </c>
    </row>
    <row r="93" spans="1:36" s="165" customFormat="1" ht="38.25">
      <c r="A93" s="188" t="s">
        <v>942</v>
      </c>
      <c r="B93" s="203" t="s">
        <v>993</v>
      </c>
      <c r="C93" s="208" t="s">
        <v>706</v>
      </c>
      <c r="D93" s="208" t="s">
        <v>994</v>
      </c>
      <c r="E93" s="208"/>
      <c r="F93" s="218">
        <v>1512</v>
      </c>
      <c r="G93" s="218">
        <v>1252</v>
      </c>
      <c r="H93" s="218"/>
      <c r="I93" s="218"/>
      <c r="J93" s="218">
        <v>260</v>
      </c>
      <c r="K93" s="218">
        <v>1252</v>
      </c>
      <c r="L93" s="218"/>
      <c r="M93" s="218"/>
      <c r="N93" s="218"/>
      <c r="O93" s="218"/>
      <c r="P93" s="218"/>
      <c r="Q93" s="218"/>
      <c r="R93" s="218"/>
      <c r="S93" s="218"/>
      <c r="T93" s="218"/>
      <c r="U93" s="218"/>
      <c r="V93" s="218"/>
      <c r="W93" s="218"/>
      <c r="X93" s="218"/>
      <c r="Y93" s="218"/>
      <c r="Z93" s="218"/>
      <c r="AA93" s="218"/>
      <c r="AB93" s="561"/>
      <c r="AC93" s="561">
        <v>1252</v>
      </c>
      <c r="AD93" s="561">
        <v>0</v>
      </c>
      <c r="AE93" s="561">
        <v>0</v>
      </c>
      <c r="AF93" s="561"/>
      <c r="AG93" s="561">
        <v>0</v>
      </c>
      <c r="AH93" s="561">
        <v>0</v>
      </c>
      <c r="AI93" s="207" t="s">
        <v>991</v>
      </c>
    </row>
    <row r="94" spans="1:36" s="165" customFormat="1" ht="51">
      <c r="A94" s="188" t="s">
        <v>942</v>
      </c>
      <c r="B94" s="203" t="s">
        <v>593</v>
      </c>
      <c r="C94" s="208" t="s">
        <v>594</v>
      </c>
      <c r="D94" s="208" t="s">
        <v>707</v>
      </c>
      <c r="E94" s="208" t="s">
        <v>71</v>
      </c>
      <c r="F94" s="218">
        <v>1130</v>
      </c>
      <c r="G94" s="218">
        <v>1100</v>
      </c>
      <c r="H94" s="218"/>
      <c r="I94" s="218"/>
      <c r="J94" s="218">
        <v>30</v>
      </c>
      <c r="K94" s="218">
        <v>1100</v>
      </c>
      <c r="L94" s="218"/>
      <c r="M94" s="218"/>
      <c r="N94" s="218"/>
      <c r="O94" s="218"/>
      <c r="P94" s="218"/>
      <c r="Q94" s="218"/>
      <c r="R94" s="218"/>
      <c r="S94" s="218"/>
      <c r="T94" s="218"/>
      <c r="U94" s="218"/>
      <c r="V94" s="218"/>
      <c r="W94" s="218"/>
      <c r="X94" s="218"/>
      <c r="Y94" s="218"/>
      <c r="Z94" s="218"/>
      <c r="AA94" s="218"/>
      <c r="AB94" s="561"/>
      <c r="AC94" s="560">
        <v>1100</v>
      </c>
      <c r="AD94" s="561"/>
      <c r="AE94" s="561"/>
      <c r="AF94" s="561"/>
      <c r="AG94" s="561"/>
      <c r="AH94" s="561"/>
      <c r="AI94" s="191" t="s">
        <v>995</v>
      </c>
    </row>
    <row r="95" spans="1:36" s="224" customFormat="1" ht="18" customHeight="1">
      <c r="A95" s="219" t="s">
        <v>996</v>
      </c>
      <c r="B95" s="220" t="s">
        <v>997</v>
      </c>
      <c r="C95" s="221"/>
      <c r="D95" s="221"/>
      <c r="E95" s="221"/>
      <c r="F95" s="222">
        <f t="shared" ref="F95:AH95" si="24">SUBTOTAL(9,F96:F100)</f>
        <v>0</v>
      </c>
      <c r="G95" s="222">
        <f t="shared" si="24"/>
        <v>0</v>
      </c>
      <c r="H95" s="222">
        <f t="shared" si="24"/>
        <v>0</v>
      </c>
      <c r="I95" s="222"/>
      <c r="J95" s="222">
        <f t="shared" si="24"/>
        <v>0</v>
      </c>
      <c r="K95" s="222">
        <f t="shared" si="24"/>
        <v>0</v>
      </c>
      <c r="L95" s="222"/>
      <c r="M95" s="222"/>
      <c r="N95" s="222"/>
      <c r="O95" s="222"/>
      <c r="P95" s="222"/>
      <c r="Q95" s="222"/>
      <c r="R95" s="222"/>
      <c r="S95" s="222"/>
      <c r="T95" s="222"/>
      <c r="U95" s="222"/>
      <c r="V95" s="222"/>
      <c r="W95" s="222"/>
      <c r="X95" s="222"/>
      <c r="Y95" s="222"/>
      <c r="Z95" s="222"/>
      <c r="AA95" s="222"/>
      <c r="AB95" s="559">
        <f t="shared" si="24"/>
        <v>1788</v>
      </c>
      <c r="AC95" s="559">
        <f t="shared" si="24"/>
        <v>0</v>
      </c>
      <c r="AD95" s="559">
        <f t="shared" si="24"/>
        <v>1818</v>
      </c>
      <c r="AE95" s="559">
        <f t="shared" si="24"/>
        <v>1788</v>
      </c>
      <c r="AF95" s="559">
        <f t="shared" si="24"/>
        <v>0</v>
      </c>
      <c r="AG95" s="559">
        <f t="shared" si="24"/>
        <v>30</v>
      </c>
      <c r="AH95" s="559">
        <f t="shared" si="24"/>
        <v>1788</v>
      </c>
      <c r="AI95" s="223"/>
      <c r="AJ95" s="1115" t="s">
        <v>998</v>
      </c>
    </row>
    <row r="96" spans="1:36" s="224" customFormat="1" ht="25.5">
      <c r="A96" s="188" t="s">
        <v>942</v>
      </c>
      <c r="B96" s="225" t="s">
        <v>699</v>
      </c>
      <c r="C96" s="226" t="s">
        <v>703</v>
      </c>
      <c r="D96" s="226" t="s">
        <v>708</v>
      </c>
      <c r="E96" s="226" t="s">
        <v>71</v>
      </c>
      <c r="F96" s="226"/>
      <c r="G96" s="227"/>
      <c r="H96" s="227"/>
      <c r="I96" s="227"/>
      <c r="J96" s="227"/>
      <c r="K96" s="227"/>
      <c r="L96" s="227"/>
      <c r="M96" s="227"/>
      <c r="N96" s="227"/>
      <c r="O96" s="227"/>
      <c r="P96" s="227"/>
      <c r="Q96" s="227"/>
      <c r="R96" s="227"/>
      <c r="S96" s="227"/>
      <c r="T96" s="227"/>
      <c r="U96" s="227"/>
      <c r="V96" s="227"/>
      <c r="W96" s="227"/>
      <c r="X96" s="227"/>
      <c r="Y96" s="227"/>
      <c r="Z96" s="227"/>
      <c r="AA96" s="227"/>
      <c r="AB96" s="560">
        <v>252</v>
      </c>
      <c r="AC96" s="561"/>
      <c r="AD96" s="560">
        <f>SUM(AE96:AG96)</f>
        <v>252</v>
      </c>
      <c r="AE96" s="560">
        <v>252</v>
      </c>
      <c r="AF96" s="560"/>
      <c r="AG96" s="560">
        <v>0</v>
      </c>
      <c r="AH96" s="560">
        <v>252</v>
      </c>
      <c r="AI96" s="228" t="s">
        <v>999</v>
      </c>
      <c r="AJ96" s="1115"/>
    </row>
    <row r="97" spans="1:36" s="224" customFormat="1" ht="25.5">
      <c r="A97" s="188" t="s">
        <v>942</v>
      </c>
      <c r="B97" s="225" t="s">
        <v>700</v>
      </c>
      <c r="C97" s="226" t="s">
        <v>704</v>
      </c>
      <c r="D97" s="226" t="s">
        <v>1000</v>
      </c>
      <c r="E97" s="226" t="s">
        <v>71</v>
      </c>
      <c r="F97" s="226"/>
      <c r="G97" s="227"/>
      <c r="H97" s="227"/>
      <c r="I97" s="227"/>
      <c r="J97" s="227"/>
      <c r="K97" s="227"/>
      <c r="L97" s="227"/>
      <c r="M97" s="227"/>
      <c r="N97" s="227"/>
      <c r="O97" s="227"/>
      <c r="P97" s="227"/>
      <c r="Q97" s="227"/>
      <c r="R97" s="227"/>
      <c r="S97" s="227"/>
      <c r="T97" s="227"/>
      <c r="U97" s="227"/>
      <c r="V97" s="227"/>
      <c r="W97" s="227"/>
      <c r="X97" s="227"/>
      <c r="Y97" s="227"/>
      <c r="Z97" s="227"/>
      <c r="AA97" s="227"/>
      <c r="AB97" s="560">
        <v>252</v>
      </c>
      <c r="AC97" s="561"/>
      <c r="AD97" s="560">
        <f>SUM(AE97:AG97)</f>
        <v>257</v>
      </c>
      <c r="AE97" s="560">
        <v>252</v>
      </c>
      <c r="AF97" s="560"/>
      <c r="AG97" s="560">
        <v>5</v>
      </c>
      <c r="AH97" s="560">
        <v>252</v>
      </c>
      <c r="AI97" s="228" t="s">
        <v>999</v>
      </c>
      <c r="AJ97" s="1115"/>
    </row>
    <row r="98" spans="1:36" s="224" customFormat="1" ht="25.5">
      <c r="A98" s="188" t="s">
        <v>942</v>
      </c>
      <c r="B98" s="225" t="s">
        <v>701</v>
      </c>
      <c r="C98" s="226" t="s">
        <v>705</v>
      </c>
      <c r="D98" s="226" t="s">
        <v>1001</v>
      </c>
      <c r="E98" s="226" t="s">
        <v>71</v>
      </c>
      <c r="F98" s="226"/>
      <c r="G98" s="227"/>
      <c r="H98" s="227"/>
      <c r="I98" s="227"/>
      <c r="J98" s="227"/>
      <c r="K98" s="227"/>
      <c r="L98" s="227"/>
      <c r="M98" s="227"/>
      <c r="N98" s="227"/>
      <c r="O98" s="227"/>
      <c r="P98" s="227"/>
      <c r="Q98" s="227"/>
      <c r="R98" s="227"/>
      <c r="S98" s="227"/>
      <c r="T98" s="227"/>
      <c r="U98" s="227"/>
      <c r="V98" s="227"/>
      <c r="W98" s="227"/>
      <c r="X98" s="227"/>
      <c r="Y98" s="227"/>
      <c r="Z98" s="227"/>
      <c r="AA98" s="227"/>
      <c r="AB98" s="560">
        <v>252</v>
      </c>
      <c r="AC98" s="561"/>
      <c r="AD98" s="560">
        <f>SUM(AE98:AG98)</f>
        <v>257</v>
      </c>
      <c r="AE98" s="560">
        <v>252</v>
      </c>
      <c r="AF98" s="560"/>
      <c r="AG98" s="560">
        <v>5</v>
      </c>
      <c r="AH98" s="560">
        <v>252</v>
      </c>
      <c r="AI98" s="228" t="s">
        <v>999</v>
      </c>
      <c r="AJ98" s="1115"/>
    </row>
    <row r="99" spans="1:36" s="224" customFormat="1" ht="25.5">
      <c r="A99" s="188" t="s">
        <v>942</v>
      </c>
      <c r="B99" s="225" t="s">
        <v>702</v>
      </c>
      <c r="C99" s="226" t="s">
        <v>706</v>
      </c>
      <c r="D99" s="226" t="s">
        <v>1002</v>
      </c>
      <c r="E99" s="226" t="s">
        <v>71</v>
      </c>
      <c r="F99" s="226"/>
      <c r="G99" s="227"/>
      <c r="H99" s="227"/>
      <c r="I99" s="227"/>
      <c r="J99" s="227"/>
      <c r="K99" s="227"/>
      <c r="L99" s="227"/>
      <c r="M99" s="227"/>
      <c r="N99" s="227"/>
      <c r="O99" s="227"/>
      <c r="P99" s="227"/>
      <c r="Q99" s="227"/>
      <c r="R99" s="227"/>
      <c r="S99" s="227"/>
      <c r="T99" s="227"/>
      <c r="U99" s="227"/>
      <c r="V99" s="227"/>
      <c r="W99" s="227"/>
      <c r="X99" s="227"/>
      <c r="Y99" s="227"/>
      <c r="Z99" s="227"/>
      <c r="AA99" s="227"/>
      <c r="AB99" s="560">
        <v>252</v>
      </c>
      <c r="AC99" s="561"/>
      <c r="AD99" s="560">
        <f>SUM(AE99:AG99)</f>
        <v>252</v>
      </c>
      <c r="AE99" s="560">
        <v>252</v>
      </c>
      <c r="AF99" s="560"/>
      <c r="AG99" s="560">
        <v>0</v>
      </c>
      <c r="AH99" s="560">
        <v>252</v>
      </c>
      <c r="AI99" s="228" t="s">
        <v>999</v>
      </c>
      <c r="AJ99" s="1115"/>
    </row>
    <row r="100" spans="1:36" s="224" customFormat="1" ht="25.5">
      <c r="A100" s="188" t="s">
        <v>942</v>
      </c>
      <c r="B100" s="225" t="s">
        <v>1003</v>
      </c>
      <c r="C100" s="226" t="s">
        <v>594</v>
      </c>
      <c r="D100" s="226" t="s">
        <v>805</v>
      </c>
      <c r="E100" s="226" t="s">
        <v>71</v>
      </c>
      <c r="F100" s="226"/>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560">
        <v>780</v>
      </c>
      <c r="AC100" s="561"/>
      <c r="AD100" s="560">
        <f>SUM(AE100:AG100)</f>
        <v>800</v>
      </c>
      <c r="AE100" s="560">
        <v>780</v>
      </c>
      <c r="AF100" s="560"/>
      <c r="AG100" s="560">
        <v>20</v>
      </c>
      <c r="AH100" s="560">
        <v>780</v>
      </c>
      <c r="AI100" s="228" t="s">
        <v>999</v>
      </c>
      <c r="AJ100" s="1115"/>
    </row>
    <row r="101" spans="1:36" s="232" customFormat="1" ht="18" customHeight="1">
      <c r="A101" s="219" t="s">
        <v>996</v>
      </c>
      <c r="B101" s="220" t="s">
        <v>807</v>
      </c>
      <c r="C101" s="221"/>
      <c r="D101" s="221"/>
      <c r="E101" s="221"/>
      <c r="F101" s="221"/>
      <c r="G101" s="229"/>
      <c r="H101" s="229"/>
      <c r="I101" s="229"/>
      <c r="J101" s="229"/>
      <c r="K101" s="229">
        <v>1008</v>
      </c>
      <c r="L101" s="229"/>
      <c r="M101" s="229"/>
      <c r="N101" s="229"/>
      <c r="O101" s="229"/>
      <c r="P101" s="229"/>
      <c r="Q101" s="229"/>
      <c r="R101" s="229"/>
      <c r="S101" s="229"/>
      <c r="T101" s="229"/>
      <c r="U101" s="229"/>
      <c r="V101" s="229"/>
      <c r="W101" s="229"/>
      <c r="X101" s="229"/>
      <c r="Y101" s="229"/>
      <c r="Z101" s="229"/>
      <c r="AA101" s="229"/>
      <c r="AB101" s="562"/>
      <c r="AC101" s="563"/>
      <c r="AD101" s="562"/>
      <c r="AE101" s="562"/>
      <c r="AF101" s="562"/>
      <c r="AG101" s="562"/>
      <c r="AH101" s="562"/>
      <c r="AI101" s="230"/>
      <c r="AJ101" s="231"/>
    </row>
    <row r="102" spans="1:36" s="237" customFormat="1" ht="18" customHeight="1">
      <c r="A102" s="233">
        <v>7</v>
      </c>
      <c r="B102" s="234" t="s">
        <v>247</v>
      </c>
      <c r="C102" s="233"/>
      <c r="D102" s="234"/>
      <c r="E102" s="233"/>
      <c r="F102" s="235">
        <f>+F103+F106</f>
        <v>4992</v>
      </c>
      <c r="G102" s="235">
        <f t="shared" ref="G102:AA102" si="25">+G103+G106</f>
        <v>4992</v>
      </c>
      <c r="H102" s="235">
        <f t="shared" si="25"/>
        <v>0</v>
      </c>
      <c r="I102" s="235">
        <f t="shared" si="25"/>
        <v>0</v>
      </c>
      <c r="J102" s="235">
        <f t="shared" si="25"/>
        <v>0</v>
      </c>
      <c r="K102" s="235">
        <f t="shared" si="25"/>
        <v>4992</v>
      </c>
      <c r="L102" s="235">
        <f t="shared" si="25"/>
        <v>4992</v>
      </c>
      <c r="M102" s="235">
        <f t="shared" si="25"/>
        <v>0</v>
      </c>
      <c r="N102" s="235">
        <f t="shared" si="25"/>
        <v>0</v>
      </c>
      <c r="O102" s="235">
        <f t="shared" si="25"/>
        <v>0</v>
      </c>
      <c r="P102" s="235">
        <f t="shared" si="25"/>
        <v>0</v>
      </c>
      <c r="Q102" s="235">
        <f t="shared" si="25"/>
        <v>0</v>
      </c>
      <c r="R102" s="235">
        <f t="shared" si="25"/>
        <v>0</v>
      </c>
      <c r="S102" s="235">
        <f t="shared" si="25"/>
        <v>3236</v>
      </c>
      <c r="T102" s="235">
        <f t="shared" si="25"/>
        <v>3184</v>
      </c>
      <c r="U102" s="235">
        <f t="shared" si="25"/>
        <v>0</v>
      </c>
      <c r="V102" s="235">
        <f t="shared" si="25"/>
        <v>0</v>
      </c>
      <c r="W102" s="235">
        <f t="shared" si="25"/>
        <v>52</v>
      </c>
      <c r="X102" s="235">
        <f t="shared" si="25"/>
        <v>3184</v>
      </c>
      <c r="Y102" s="235">
        <f t="shared" si="25"/>
        <v>3184</v>
      </c>
      <c r="Z102" s="235">
        <f t="shared" si="25"/>
        <v>0</v>
      </c>
      <c r="AA102" s="235">
        <f t="shared" si="25"/>
        <v>0</v>
      </c>
      <c r="AB102" s="578" t="e">
        <f t="shared" ref="AB102:AH102" si="26">+AB103+AB106</f>
        <v>#REF!</v>
      </c>
      <c r="AC102" s="578" t="e">
        <f t="shared" si="26"/>
        <v>#REF!</v>
      </c>
      <c r="AD102" s="578" t="e">
        <f t="shared" si="26"/>
        <v>#REF!</v>
      </c>
      <c r="AE102" s="578" t="e">
        <f t="shared" si="26"/>
        <v>#REF!</v>
      </c>
      <c r="AF102" s="578" t="e">
        <f t="shared" si="26"/>
        <v>#REF!</v>
      </c>
      <c r="AG102" s="578" t="e">
        <f t="shared" si="26"/>
        <v>#REF!</v>
      </c>
      <c r="AH102" s="578" t="e">
        <f t="shared" si="26"/>
        <v>#REF!</v>
      </c>
      <c r="AI102" s="236"/>
      <c r="AJ102" s="759"/>
    </row>
    <row r="103" spans="1:36" s="242" customFormat="1" ht="18" customHeight="1">
      <c r="A103" s="238" t="s">
        <v>940</v>
      </c>
      <c r="B103" s="239" t="s">
        <v>964</v>
      </c>
      <c r="C103" s="238"/>
      <c r="D103" s="239"/>
      <c r="E103" s="238"/>
      <c r="F103" s="240">
        <f>SUBTOTAL(9,F104:F105)</f>
        <v>3256</v>
      </c>
      <c r="G103" s="240">
        <f t="shared" ref="G103:AA103" si="27">SUBTOTAL(9,G104:G105)</f>
        <v>3256</v>
      </c>
      <c r="H103" s="240">
        <f t="shared" si="27"/>
        <v>0</v>
      </c>
      <c r="I103" s="240">
        <f t="shared" si="27"/>
        <v>0</v>
      </c>
      <c r="J103" s="240">
        <f t="shared" si="27"/>
        <v>0</v>
      </c>
      <c r="K103" s="240">
        <f t="shared" si="27"/>
        <v>3256</v>
      </c>
      <c r="L103" s="240">
        <f t="shared" si="27"/>
        <v>3256</v>
      </c>
      <c r="M103" s="240">
        <f t="shared" si="27"/>
        <v>0</v>
      </c>
      <c r="N103" s="240">
        <f t="shared" si="27"/>
        <v>0</v>
      </c>
      <c r="O103" s="240">
        <f t="shared" si="27"/>
        <v>0</v>
      </c>
      <c r="P103" s="240">
        <f t="shared" si="27"/>
        <v>0</v>
      </c>
      <c r="Q103" s="240">
        <f t="shared" si="27"/>
        <v>0</v>
      </c>
      <c r="R103" s="240">
        <f t="shared" si="27"/>
        <v>0</v>
      </c>
      <c r="S103" s="240">
        <f t="shared" si="27"/>
        <v>1500</v>
      </c>
      <c r="T103" s="240">
        <f t="shared" si="27"/>
        <v>1500</v>
      </c>
      <c r="U103" s="240">
        <f t="shared" si="27"/>
        <v>0</v>
      </c>
      <c r="V103" s="240">
        <f t="shared" si="27"/>
        <v>0</v>
      </c>
      <c r="W103" s="240">
        <f t="shared" si="27"/>
        <v>0</v>
      </c>
      <c r="X103" s="240">
        <f t="shared" si="27"/>
        <v>1500</v>
      </c>
      <c r="Y103" s="240">
        <f t="shared" si="27"/>
        <v>1500</v>
      </c>
      <c r="Z103" s="240">
        <f t="shared" si="27"/>
        <v>0</v>
      </c>
      <c r="AA103" s="240">
        <f t="shared" si="27"/>
        <v>0</v>
      </c>
      <c r="AB103" s="563">
        <f t="shared" ref="AB103:AH103" si="28">SUBTOTAL(9,AB104:AB105)</f>
        <v>0</v>
      </c>
      <c r="AC103" s="563">
        <f t="shared" si="28"/>
        <v>20</v>
      </c>
      <c r="AD103" s="563">
        <f t="shared" si="28"/>
        <v>5470</v>
      </c>
      <c r="AE103" s="563">
        <f t="shared" si="28"/>
        <v>5470</v>
      </c>
      <c r="AF103" s="563">
        <f t="shared" si="28"/>
        <v>0</v>
      </c>
      <c r="AG103" s="563">
        <f t="shared" si="28"/>
        <v>0</v>
      </c>
      <c r="AH103" s="563">
        <f t="shared" si="28"/>
        <v>3236</v>
      </c>
      <c r="AI103" s="241"/>
    </row>
    <row r="104" spans="1:36" s="248" customFormat="1" ht="25.5">
      <c r="A104" s="188" t="s">
        <v>942</v>
      </c>
      <c r="B104" s="243" t="s">
        <v>527</v>
      </c>
      <c r="C104" s="244" t="s">
        <v>1004</v>
      </c>
      <c r="D104" s="244" t="s">
        <v>815</v>
      </c>
      <c r="E104" s="244" t="s">
        <v>163</v>
      </c>
      <c r="F104" s="245">
        <v>1520</v>
      </c>
      <c r="G104" s="245">
        <v>1520</v>
      </c>
      <c r="H104" s="245"/>
      <c r="I104" s="245"/>
      <c r="J104" s="245"/>
      <c r="K104" s="246">
        <v>1520</v>
      </c>
      <c r="L104" s="246">
        <v>1520</v>
      </c>
      <c r="M104" s="246"/>
      <c r="N104" s="246"/>
      <c r="O104" s="246"/>
      <c r="P104" s="246"/>
      <c r="Q104" s="246"/>
      <c r="R104" s="246"/>
      <c r="S104" s="246">
        <f>SUM(T104:W104)</f>
        <v>1500</v>
      </c>
      <c r="T104" s="246">
        <v>1500</v>
      </c>
      <c r="U104" s="246"/>
      <c r="V104" s="246"/>
      <c r="W104" s="246"/>
      <c r="X104" s="246">
        <f>SUM(Y104:AA104)</f>
        <v>1500</v>
      </c>
      <c r="Y104" s="246">
        <v>1500</v>
      </c>
      <c r="Z104" s="246"/>
      <c r="AA104" s="246"/>
      <c r="AB104" s="565"/>
      <c r="AC104" s="565">
        <v>20</v>
      </c>
      <c r="AD104" s="561">
        <v>1500</v>
      </c>
      <c r="AE104" s="561">
        <v>1500</v>
      </c>
      <c r="AF104" s="561"/>
      <c r="AG104" s="561"/>
      <c r="AH104" s="565">
        <v>1500</v>
      </c>
      <c r="AI104" s="250" t="s">
        <v>1436</v>
      </c>
    </row>
    <row r="105" spans="1:36" s="248" customFormat="1" ht="63.75">
      <c r="A105" s="188" t="s">
        <v>942</v>
      </c>
      <c r="B105" s="249" t="s">
        <v>528</v>
      </c>
      <c r="C105" s="244" t="s">
        <v>1005</v>
      </c>
      <c r="D105" s="244" t="s">
        <v>1150</v>
      </c>
      <c r="E105" s="244" t="s">
        <v>163</v>
      </c>
      <c r="F105" s="246">
        <v>1736</v>
      </c>
      <c r="G105" s="246">
        <v>1736</v>
      </c>
      <c r="H105" s="245"/>
      <c r="I105" s="245"/>
      <c r="J105" s="245"/>
      <c r="K105" s="246">
        <v>1736</v>
      </c>
      <c r="L105" s="246">
        <v>1736</v>
      </c>
      <c r="M105" s="246"/>
      <c r="N105" s="246"/>
      <c r="O105" s="246"/>
      <c r="P105" s="285" t="s">
        <v>1005</v>
      </c>
      <c r="Q105" s="244" t="s">
        <v>817</v>
      </c>
      <c r="R105" s="244" t="s">
        <v>163</v>
      </c>
      <c r="S105" s="245">
        <f>SUM(T105:W105)</f>
        <v>0</v>
      </c>
      <c r="T105" s="246"/>
      <c r="U105" s="245"/>
      <c r="V105" s="245"/>
      <c r="W105" s="245"/>
      <c r="X105" s="246"/>
      <c r="Y105" s="246"/>
      <c r="Z105" s="246"/>
      <c r="AA105" s="246"/>
      <c r="AB105" s="565"/>
      <c r="AC105" s="565"/>
      <c r="AD105" s="561">
        <v>3970</v>
      </c>
      <c r="AE105" s="561">
        <v>3970</v>
      </c>
      <c r="AF105" s="561"/>
      <c r="AG105" s="561"/>
      <c r="AH105" s="565">
        <v>1736</v>
      </c>
      <c r="AI105" s="250" t="s">
        <v>1445</v>
      </c>
    </row>
    <row r="106" spans="1:36" s="242" customFormat="1" ht="18" customHeight="1">
      <c r="A106" s="238" t="s">
        <v>946</v>
      </c>
      <c r="B106" s="239" t="s">
        <v>941</v>
      </c>
      <c r="C106" s="238"/>
      <c r="D106" s="238"/>
      <c r="E106" s="238"/>
      <c r="F106" s="240">
        <f t="shared" ref="F106:AA106" si="29">SUBTOTAL(9,F107:F107)</f>
        <v>1736</v>
      </c>
      <c r="G106" s="240">
        <f t="shared" si="29"/>
        <v>1736</v>
      </c>
      <c r="H106" s="240">
        <f t="shared" si="29"/>
        <v>0</v>
      </c>
      <c r="I106" s="240">
        <f t="shared" si="29"/>
        <v>0</v>
      </c>
      <c r="J106" s="240">
        <f t="shared" si="29"/>
        <v>0</v>
      </c>
      <c r="K106" s="240">
        <f t="shared" si="29"/>
        <v>1736</v>
      </c>
      <c r="L106" s="240">
        <f t="shared" si="29"/>
        <v>1736</v>
      </c>
      <c r="M106" s="240">
        <f t="shared" si="29"/>
        <v>0</v>
      </c>
      <c r="N106" s="240">
        <f t="shared" si="29"/>
        <v>0</v>
      </c>
      <c r="O106" s="240">
        <f t="shared" si="29"/>
        <v>0</v>
      </c>
      <c r="P106" s="240">
        <f t="shared" si="29"/>
        <v>0</v>
      </c>
      <c r="Q106" s="240">
        <f t="shared" si="29"/>
        <v>0</v>
      </c>
      <c r="R106" s="240">
        <f t="shared" si="29"/>
        <v>0</v>
      </c>
      <c r="S106" s="240">
        <f t="shared" si="29"/>
        <v>1736</v>
      </c>
      <c r="T106" s="240">
        <f t="shared" si="29"/>
        <v>1684</v>
      </c>
      <c r="U106" s="240">
        <f t="shared" si="29"/>
        <v>0</v>
      </c>
      <c r="V106" s="240">
        <f t="shared" si="29"/>
        <v>0</v>
      </c>
      <c r="W106" s="240">
        <f t="shared" si="29"/>
        <v>52</v>
      </c>
      <c r="X106" s="240">
        <f t="shared" si="29"/>
        <v>1684</v>
      </c>
      <c r="Y106" s="240">
        <f t="shared" si="29"/>
        <v>1684</v>
      </c>
      <c r="Z106" s="240">
        <f t="shared" si="29"/>
        <v>0</v>
      </c>
      <c r="AA106" s="240">
        <f t="shared" si="29"/>
        <v>0</v>
      </c>
      <c r="AB106" s="563" t="e">
        <f>SUBTOTAL(9,#REF!)</f>
        <v>#REF!</v>
      </c>
      <c r="AC106" s="563" t="e">
        <f>SUBTOTAL(9,#REF!)</f>
        <v>#REF!</v>
      </c>
      <c r="AD106" s="563" t="e">
        <f>SUBTOTAL(9,#REF!)</f>
        <v>#REF!</v>
      </c>
      <c r="AE106" s="563" t="e">
        <f>SUBTOTAL(9,#REF!)</f>
        <v>#REF!</v>
      </c>
      <c r="AF106" s="563" t="e">
        <f>SUBTOTAL(9,#REF!)</f>
        <v>#REF!</v>
      </c>
      <c r="AG106" s="563" t="e">
        <f>SUBTOTAL(9,#REF!)</f>
        <v>#REF!</v>
      </c>
      <c r="AH106" s="563" t="e">
        <f>SUBTOTAL(9,#REF!)</f>
        <v>#REF!</v>
      </c>
      <c r="AI106" s="251"/>
    </row>
    <row r="107" spans="1:36" s="248" customFormat="1" ht="66" customHeight="1">
      <c r="A107" s="244"/>
      <c r="B107" s="249" t="s">
        <v>529</v>
      </c>
      <c r="C107" s="285" t="s">
        <v>406</v>
      </c>
      <c r="D107" s="285" t="s">
        <v>818</v>
      </c>
      <c r="E107" s="249" t="s">
        <v>163</v>
      </c>
      <c r="F107" s="245">
        <v>1736</v>
      </c>
      <c r="G107" s="245">
        <v>1736</v>
      </c>
      <c r="H107" s="245"/>
      <c r="I107" s="245"/>
      <c r="J107" s="245"/>
      <c r="K107" s="245">
        <v>1736</v>
      </c>
      <c r="L107" s="245">
        <v>1736</v>
      </c>
      <c r="M107" s="245"/>
      <c r="N107" s="245"/>
      <c r="O107" s="245"/>
      <c r="P107" s="245"/>
      <c r="Q107" s="245"/>
      <c r="R107" s="245"/>
      <c r="S107" s="245">
        <v>1736</v>
      </c>
      <c r="T107" s="245">
        <f>+S107-W107</f>
        <v>1684</v>
      </c>
      <c r="U107" s="245"/>
      <c r="V107" s="245"/>
      <c r="W107" s="245">
        <v>52</v>
      </c>
      <c r="X107" s="245">
        <f>SUM(Y107:AA107)</f>
        <v>1684</v>
      </c>
      <c r="Y107" s="245">
        <v>1684</v>
      </c>
      <c r="Z107" s="245"/>
      <c r="AA107" s="245"/>
      <c r="AB107" s="561"/>
      <c r="AC107" s="561"/>
      <c r="AD107" s="561"/>
      <c r="AE107" s="561"/>
      <c r="AF107" s="561"/>
      <c r="AG107" s="561"/>
      <c r="AH107" s="561"/>
      <c r="AI107" s="250" t="s">
        <v>1437</v>
      </c>
    </row>
    <row r="108" spans="1:36" s="237" customFormat="1" ht="18" customHeight="1">
      <c r="A108" s="233">
        <v>8</v>
      </c>
      <c r="B108" s="234" t="s">
        <v>258</v>
      </c>
      <c r="C108" s="233"/>
      <c r="D108" s="234"/>
      <c r="E108" s="233"/>
      <c r="F108" s="235"/>
      <c r="G108" s="235"/>
      <c r="H108" s="235"/>
      <c r="I108" s="235"/>
      <c r="J108" s="235"/>
      <c r="K108" s="252"/>
      <c r="L108" s="252"/>
      <c r="M108" s="252"/>
      <c r="N108" s="252"/>
      <c r="O108" s="252"/>
      <c r="P108" s="252"/>
      <c r="Q108" s="252"/>
      <c r="R108" s="252"/>
      <c r="S108" s="252"/>
      <c r="T108" s="252"/>
      <c r="U108" s="252"/>
      <c r="V108" s="252"/>
      <c r="W108" s="252"/>
      <c r="X108" s="252"/>
      <c r="Y108" s="252"/>
      <c r="Z108" s="252"/>
      <c r="AA108" s="252"/>
      <c r="AB108" s="582"/>
      <c r="AC108" s="582"/>
      <c r="AD108" s="578"/>
      <c r="AE108" s="578"/>
      <c r="AF108" s="578"/>
      <c r="AG108" s="578"/>
      <c r="AH108" s="582"/>
      <c r="AI108" s="236"/>
    </row>
    <row r="109" spans="1:36" s="253" customFormat="1" ht="30" customHeight="1">
      <c r="A109" s="177" t="s">
        <v>20</v>
      </c>
      <c r="B109" s="171" t="s">
        <v>22</v>
      </c>
      <c r="C109" s="177"/>
      <c r="D109" s="178"/>
      <c r="E109" s="177"/>
      <c r="F109" s="169">
        <f>+F110+F196</f>
        <v>303965.51546391752</v>
      </c>
      <c r="G109" s="169">
        <f>+G110+G196</f>
        <v>293161</v>
      </c>
      <c r="H109" s="169">
        <f>+H110+H196</f>
        <v>6553.793814432991</v>
      </c>
      <c r="I109" s="169"/>
      <c r="J109" s="169">
        <f>+J110+J196</f>
        <v>2075</v>
      </c>
      <c r="K109" s="169">
        <f>+K110+K196</f>
        <v>293161</v>
      </c>
      <c r="L109" s="169"/>
      <c r="M109" s="169"/>
      <c r="N109" s="169"/>
      <c r="O109" s="169"/>
      <c r="P109" s="169"/>
      <c r="Q109" s="169"/>
      <c r="R109" s="169"/>
      <c r="S109" s="169"/>
      <c r="T109" s="169"/>
      <c r="U109" s="169"/>
      <c r="V109" s="169"/>
      <c r="W109" s="169"/>
      <c r="X109" s="169"/>
      <c r="Y109" s="169"/>
      <c r="Z109" s="169"/>
      <c r="AA109" s="169"/>
      <c r="AB109" s="576" t="e">
        <f t="shared" ref="AB109:AH109" si="30">+AB110+AB196</f>
        <v>#REF!</v>
      </c>
      <c r="AC109" s="576" t="e">
        <f t="shared" si="30"/>
        <v>#REF!</v>
      </c>
      <c r="AD109" s="576" t="e">
        <f t="shared" si="30"/>
        <v>#REF!</v>
      </c>
      <c r="AE109" s="576" t="e">
        <f t="shared" si="30"/>
        <v>#REF!</v>
      </c>
      <c r="AF109" s="576" t="e">
        <f t="shared" si="30"/>
        <v>#REF!</v>
      </c>
      <c r="AG109" s="576" t="e">
        <f t="shared" si="30"/>
        <v>#REF!</v>
      </c>
      <c r="AH109" s="576" t="e">
        <f t="shared" si="30"/>
        <v>#REF!</v>
      </c>
      <c r="AI109" s="180"/>
    </row>
    <row r="110" spans="1:36" s="253" customFormat="1" ht="18" customHeight="1">
      <c r="A110" s="177" t="s">
        <v>37</v>
      </c>
      <c r="B110" s="171" t="s">
        <v>36</v>
      </c>
      <c r="C110" s="177"/>
      <c r="D110" s="178"/>
      <c r="E110" s="177"/>
      <c r="F110" s="169">
        <f>+F111+F194</f>
        <v>303965.51546391752</v>
      </c>
      <c r="G110" s="169">
        <f>+G111+G194</f>
        <v>293161</v>
      </c>
      <c r="H110" s="169">
        <f>+H111+H194</f>
        <v>6553.793814432991</v>
      </c>
      <c r="I110" s="169"/>
      <c r="J110" s="169">
        <f>+J111+J194</f>
        <v>2075</v>
      </c>
      <c r="K110" s="169">
        <f>+K111+K194</f>
        <v>293161</v>
      </c>
      <c r="L110" s="169"/>
      <c r="M110" s="169"/>
      <c r="N110" s="169"/>
      <c r="O110" s="169"/>
      <c r="P110" s="169"/>
      <c r="Q110" s="169"/>
      <c r="R110" s="169"/>
      <c r="S110" s="169"/>
      <c r="T110" s="169"/>
      <c r="U110" s="169"/>
      <c r="V110" s="169"/>
      <c r="W110" s="169"/>
      <c r="X110" s="169"/>
      <c r="Y110" s="169"/>
      <c r="Z110" s="169"/>
      <c r="AA110" s="169"/>
      <c r="AB110" s="576" t="e">
        <f t="shared" ref="AB110:AH110" si="31">+AB111+AB194</f>
        <v>#REF!</v>
      </c>
      <c r="AC110" s="576" t="e">
        <f t="shared" si="31"/>
        <v>#REF!</v>
      </c>
      <c r="AD110" s="576" t="e">
        <f t="shared" si="31"/>
        <v>#REF!</v>
      </c>
      <c r="AE110" s="576" t="e">
        <f t="shared" si="31"/>
        <v>#REF!</v>
      </c>
      <c r="AF110" s="576" t="e">
        <f t="shared" si="31"/>
        <v>#REF!</v>
      </c>
      <c r="AG110" s="576" t="e">
        <f t="shared" si="31"/>
        <v>#REF!</v>
      </c>
      <c r="AH110" s="576" t="e">
        <f t="shared" si="31"/>
        <v>#REF!</v>
      </c>
      <c r="AI110" s="180"/>
    </row>
    <row r="111" spans="1:36" s="253" customFormat="1" ht="18" customHeight="1">
      <c r="A111" s="177" t="s">
        <v>57</v>
      </c>
      <c r="B111" s="171" t="s">
        <v>434</v>
      </c>
      <c r="C111" s="177"/>
      <c r="D111" s="178"/>
      <c r="E111" s="177"/>
      <c r="F111" s="169">
        <f>+F112+F115+F171+F189</f>
        <v>303965.51546391752</v>
      </c>
      <c r="G111" s="169">
        <f>+G112+G115+G171+G189</f>
        <v>293161</v>
      </c>
      <c r="H111" s="169">
        <f>+H112+H115+H171+H189</f>
        <v>6553.793814432991</v>
      </c>
      <c r="I111" s="169"/>
      <c r="J111" s="169">
        <f>+J112+J115+J171+J189</f>
        <v>2075</v>
      </c>
      <c r="K111" s="169">
        <f>+K112+K115+K171+K189</f>
        <v>293161</v>
      </c>
      <c r="L111" s="169"/>
      <c r="M111" s="169"/>
      <c r="N111" s="169"/>
      <c r="O111" s="169"/>
      <c r="P111" s="169"/>
      <c r="Q111" s="169"/>
      <c r="R111" s="169"/>
      <c r="S111" s="169"/>
      <c r="T111" s="169"/>
      <c r="U111" s="169"/>
      <c r="V111" s="169"/>
      <c r="W111" s="169"/>
      <c r="X111" s="169"/>
      <c r="Y111" s="169"/>
      <c r="Z111" s="169"/>
      <c r="AA111" s="169"/>
      <c r="AB111" s="576" t="e">
        <f t="shared" ref="AB111:AH111" si="32">+AB112+AB115+AB171+AB189</f>
        <v>#REF!</v>
      </c>
      <c r="AC111" s="576" t="e">
        <f t="shared" si="32"/>
        <v>#REF!</v>
      </c>
      <c r="AD111" s="576" t="e">
        <f t="shared" si="32"/>
        <v>#REF!</v>
      </c>
      <c r="AE111" s="576" t="e">
        <f t="shared" si="32"/>
        <v>#REF!</v>
      </c>
      <c r="AF111" s="576" t="e">
        <f t="shared" si="32"/>
        <v>#REF!</v>
      </c>
      <c r="AG111" s="576" t="e">
        <f t="shared" si="32"/>
        <v>#REF!</v>
      </c>
      <c r="AH111" s="576" t="e">
        <f t="shared" si="32"/>
        <v>#REF!</v>
      </c>
      <c r="AI111" s="180"/>
    </row>
    <row r="112" spans="1:36" s="282" customFormat="1" ht="18" customHeight="1">
      <c r="A112" s="233">
        <v>1</v>
      </c>
      <c r="B112" s="234" t="s">
        <v>204</v>
      </c>
      <c r="C112" s="233"/>
      <c r="D112" s="234"/>
      <c r="E112" s="233"/>
      <c r="F112" s="235">
        <f>+F113</f>
        <v>2005</v>
      </c>
      <c r="G112" s="235">
        <f t="shared" ref="G112:AA112" si="33">+G113</f>
        <v>2005</v>
      </c>
      <c r="H112" s="235">
        <f t="shared" si="33"/>
        <v>0</v>
      </c>
      <c r="I112" s="235">
        <f t="shared" si="33"/>
        <v>0</v>
      </c>
      <c r="J112" s="235">
        <f t="shared" si="33"/>
        <v>0</v>
      </c>
      <c r="K112" s="235">
        <f t="shared" si="33"/>
        <v>2005</v>
      </c>
      <c r="L112" s="235">
        <f t="shared" si="33"/>
        <v>0</v>
      </c>
      <c r="M112" s="235">
        <f t="shared" si="33"/>
        <v>0</v>
      </c>
      <c r="N112" s="235">
        <f t="shared" si="33"/>
        <v>0</v>
      </c>
      <c r="O112" s="235">
        <f t="shared" si="33"/>
        <v>0</v>
      </c>
      <c r="P112" s="235">
        <f t="shared" si="33"/>
        <v>0</v>
      </c>
      <c r="Q112" s="235">
        <f t="shared" si="33"/>
        <v>0</v>
      </c>
      <c r="R112" s="235">
        <f t="shared" si="33"/>
        <v>0</v>
      </c>
      <c r="S112" s="235">
        <f t="shared" si="33"/>
        <v>0</v>
      </c>
      <c r="T112" s="235">
        <f t="shared" si="33"/>
        <v>0</v>
      </c>
      <c r="U112" s="235">
        <f t="shared" si="33"/>
        <v>0</v>
      </c>
      <c r="V112" s="235">
        <f t="shared" si="33"/>
        <v>0</v>
      </c>
      <c r="W112" s="235">
        <f t="shared" si="33"/>
        <v>0</v>
      </c>
      <c r="X112" s="235">
        <f t="shared" si="33"/>
        <v>0</v>
      </c>
      <c r="Y112" s="235">
        <f t="shared" si="33"/>
        <v>0</v>
      </c>
      <c r="Z112" s="235">
        <f t="shared" si="33"/>
        <v>0</v>
      </c>
      <c r="AA112" s="235">
        <f t="shared" si="33"/>
        <v>0</v>
      </c>
      <c r="AB112" s="673">
        <f>AB113</f>
        <v>0</v>
      </c>
      <c r="AC112" s="673">
        <f t="shared" ref="AC112:AH112" si="34">AC113</f>
        <v>2005</v>
      </c>
      <c r="AD112" s="673">
        <f t="shared" si="34"/>
        <v>0</v>
      </c>
      <c r="AE112" s="673">
        <f t="shared" si="34"/>
        <v>0</v>
      </c>
      <c r="AF112" s="673">
        <f t="shared" si="34"/>
        <v>0</v>
      </c>
      <c r="AG112" s="673">
        <f t="shared" si="34"/>
        <v>0</v>
      </c>
      <c r="AH112" s="673">
        <f t="shared" si="34"/>
        <v>0</v>
      </c>
      <c r="AI112" s="236"/>
    </row>
    <row r="113" spans="1:35" s="283" customFormat="1" ht="15.75" customHeight="1">
      <c r="A113" s="238" t="s">
        <v>940</v>
      </c>
      <c r="B113" s="304" t="s">
        <v>941</v>
      </c>
      <c r="C113" s="289"/>
      <c r="D113" s="289"/>
      <c r="E113" s="289"/>
      <c r="F113" s="240">
        <f>SUM(F114)</f>
        <v>2005</v>
      </c>
      <c r="G113" s="240">
        <f t="shared" ref="G113:AH113" si="35">SUM(G114)</f>
        <v>2005</v>
      </c>
      <c r="H113" s="240">
        <f t="shared" si="35"/>
        <v>0</v>
      </c>
      <c r="I113" s="240"/>
      <c r="J113" s="240">
        <f t="shared" si="35"/>
        <v>0</v>
      </c>
      <c r="K113" s="240">
        <f t="shared" si="35"/>
        <v>2005</v>
      </c>
      <c r="L113" s="240"/>
      <c r="M113" s="240"/>
      <c r="N113" s="240"/>
      <c r="O113" s="240"/>
      <c r="P113" s="240"/>
      <c r="Q113" s="240"/>
      <c r="R113" s="240"/>
      <c r="S113" s="240"/>
      <c r="T113" s="240"/>
      <c r="U113" s="240"/>
      <c r="V113" s="240"/>
      <c r="W113" s="240"/>
      <c r="X113" s="240"/>
      <c r="Y113" s="240"/>
      <c r="Z113" s="240"/>
      <c r="AA113" s="240"/>
      <c r="AB113" s="674">
        <f t="shared" si="35"/>
        <v>0</v>
      </c>
      <c r="AC113" s="674">
        <f t="shared" si="35"/>
        <v>2005</v>
      </c>
      <c r="AD113" s="674">
        <f t="shared" si="35"/>
        <v>0</v>
      </c>
      <c r="AE113" s="674">
        <f t="shared" si="35"/>
        <v>0</v>
      </c>
      <c r="AF113" s="674">
        <f t="shared" si="35"/>
        <v>0</v>
      </c>
      <c r="AG113" s="674">
        <f t="shared" si="35"/>
        <v>0</v>
      </c>
      <c r="AH113" s="674">
        <f t="shared" si="35"/>
        <v>0</v>
      </c>
      <c r="AI113" s="675"/>
    </row>
    <row r="114" spans="1:35" s="287" customFormat="1" ht="105" customHeight="1">
      <c r="A114" s="244" t="s">
        <v>942</v>
      </c>
      <c r="B114" s="249" t="s">
        <v>1006</v>
      </c>
      <c r="C114" s="285" t="s">
        <v>820</v>
      </c>
      <c r="D114" s="285" t="s">
        <v>1007</v>
      </c>
      <c r="E114" s="285" t="s">
        <v>43</v>
      </c>
      <c r="F114" s="286">
        <v>2005</v>
      </c>
      <c r="G114" s="286">
        <v>2005</v>
      </c>
      <c r="H114" s="286"/>
      <c r="I114" s="286"/>
      <c r="J114" s="286"/>
      <c r="K114" s="286">
        <v>2005</v>
      </c>
      <c r="L114" s="286">
        <v>2005</v>
      </c>
      <c r="M114" s="286"/>
      <c r="N114" s="286"/>
      <c r="O114" s="286" t="s">
        <v>518</v>
      </c>
      <c r="P114" s="285" t="s">
        <v>488</v>
      </c>
      <c r="Q114" s="285" t="s">
        <v>1009</v>
      </c>
      <c r="R114" s="285" t="s">
        <v>71</v>
      </c>
      <c r="S114" s="286">
        <v>2005</v>
      </c>
      <c r="T114" s="286">
        <v>2005</v>
      </c>
      <c r="U114" s="286"/>
      <c r="V114" s="286"/>
      <c r="W114" s="286"/>
      <c r="X114" s="286">
        <v>2005</v>
      </c>
      <c r="Y114" s="286">
        <v>2005</v>
      </c>
      <c r="Z114" s="286"/>
      <c r="AA114" s="286"/>
      <c r="AB114" s="676"/>
      <c r="AC114" s="676">
        <v>2005</v>
      </c>
      <c r="AD114" s="676"/>
      <c r="AE114" s="676"/>
      <c r="AF114" s="676"/>
      <c r="AG114" s="676"/>
      <c r="AH114" s="676"/>
      <c r="AI114" s="668" t="s">
        <v>1431</v>
      </c>
    </row>
    <row r="115" spans="1:35" s="253" customFormat="1" ht="18" customHeight="1">
      <c r="A115" s="177">
        <v>2</v>
      </c>
      <c r="B115" s="259" t="s">
        <v>217</v>
      </c>
      <c r="C115" s="177"/>
      <c r="D115" s="178"/>
      <c r="E115" s="177"/>
      <c r="F115" s="179">
        <f t="shared" ref="F115:AH115" si="36">F116+F152+F164</f>
        <v>212910.51546391752</v>
      </c>
      <c r="G115" s="179">
        <f t="shared" si="36"/>
        <v>206356</v>
      </c>
      <c r="H115" s="179">
        <f t="shared" si="36"/>
        <v>6553.793814432991</v>
      </c>
      <c r="I115" s="179"/>
      <c r="J115" s="179">
        <f t="shared" si="36"/>
        <v>0</v>
      </c>
      <c r="K115" s="179">
        <f t="shared" si="36"/>
        <v>206356</v>
      </c>
      <c r="L115" s="179"/>
      <c r="M115" s="179"/>
      <c r="N115" s="179"/>
      <c r="O115" s="179"/>
      <c r="P115" s="179"/>
      <c r="Q115" s="179"/>
      <c r="R115" s="179"/>
      <c r="S115" s="179"/>
      <c r="T115" s="179"/>
      <c r="U115" s="179"/>
      <c r="V115" s="179"/>
      <c r="W115" s="179"/>
      <c r="X115" s="179"/>
      <c r="Y115" s="179"/>
      <c r="Z115" s="179"/>
      <c r="AA115" s="179"/>
      <c r="AB115" s="578">
        <f t="shared" si="36"/>
        <v>81309.588000000003</v>
      </c>
      <c r="AC115" s="578">
        <f t="shared" si="36"/>
        <v>81310</v>
      </c>
      <c r="AD115" s="578">
        <f t="shared" si="36"/>
        <v>207737.58799999999</v>
      </c>
      <c r="AE115" s="578">
        <f t="shared" si="36"/>
        <v>206355.58799999999</v>
      </c>
      <c r="AF115" s="578">
        <f t="shared" si="36"/>
        <v>1382</v>
      </c>
      <c r="AG115" s="578">
        <f t="shared" si="36"/>
        <v>0</v>
      </c>
      <c r="AH115" s="578">
        <f t="shared" si="36"/>
        <v>206355.58799999999</v>
      </c>
      <c r="AI115" s="180"/>
    </row>
    <row r="116" spans="1:35" ht="18" customHeight="1">
      <c r="A116" s="182" t="s">
        <v>940</v>
      </c>
      <c r="B116" s="183" t="s">
        <v>964</v>
      </c>
      <c r="C116" s="188"/>
      <c r="D116" s="260"/>
      <c r="E116" s="188"/>
      <c r="F116" s="261">
        <f t="shared" ref="F116:AH116" si="37">SUBTOTAL(9,F117:F151)</f>
        <v>141440.37113402062</v>
      </c>
      <c r="G116" s="261">
        <f t="shared" si="37"/>
        <v>137196</v>
      </c>
      <c r="H116" s="261">
        <f t="shared" si="37"/>
        <v>4243.6494845360839</v>
      </c>
      <c r="I116" s="261"/>
      <c r="J116" s="261">
        <f t="shared" si="37"/>
        <v>0</v>
      </c>
      <c r="K116" s="261">
        <f t="shared" si="37"/>
        <v>137196</v>
      </c>
      <c r="L116" s="261"/>
      <c r="M116" s="261"/>
      <c r="N116" s="261"/>
      <c r="O116" s="261"/>
      <c r="P116" s="261"/>
      <c r="Q116" s="261"/>
      <c r="R116" s="261"/>
      <c r="S116" s="261"/>
      <c r="T116" s="261"/>
      <c r="U116" s="261"/>
      <c r="V116" s="261"/>
      <c r="W116" s="261"/>
      <c r="X116" s="261"/>
      <c r="Y116" s="261"/>
      <c r="Z116" s="261"/>
      <c r="AA116" s="261"/>
      <c r="AB116" s="564">
        <f t="shared" si="37"/>
        <v>16462</v>
      </c>
      <c r="AC116" s="564">
        <f t="shared" si="37"/>
        <v>12150</v>
      </c>
      <c r="AD116" s="564">
        <f t="shared" si="37"/>
        <v>141508</v>
      </c>
      <c r="AE116" s="564">
        <f t="shared" si="37"/>
        <v>141508</v>
      </c>
      <c r="AF116" s="564">
        <f t="shared" si="37"/>
        <v>0</v>
      </c>
      <c r="AG116" s="564">
        <f t="shared" si="37"/>
        <v>0</v>
      </c>
      <c r="AH116" s="564">
        <f t="shared" si="37"/>
        <v>141508</v>
      </c>
      <c r="AI116" s="207"/>
    </row>
    <row r="117" spans="1:35" ht="30" customHeight="1">
      <c r="A117" s="188" t="s">
        <v>942</v>
      </c>
      <c r="B117" s="263" t="s">
        <v>1010</v>
      </c>
      <c r="C117" s="188" t="s">
        <v>762</v>
      </c>
      <c r="D117" s="197" t="s">
        <v>834</v>
      </c>
      <c r="E117" s="188" t="s">
        <v>43</v>
      </c>
      <c r="F117" s="217">
        <v>4123.7113402061859</v>
      </c>
      <c r="G117" s="217">
        <v>4000</v>
      </c>
      <c r="H117" s="217">
        <v>123.71134020618557</v>
      </c>
      <c r="I117" s="217"/>
      <c r="J117" s="217"/>
      <c r="K117" s="217">
        <v>4000</v>
      </c>
      <c r="L117" s="217"/>
      <c r="M117" s="217"/>
      <c r="N117" s="217"/>
      <c r="O117" s="217"/>
      <c r="P117" s="217"/>
      <c r="Q117" s="217"/>
      <c r="R117" s="217"/>
      <c r="S117" s="217"/>
      <c r="T117" s="217"/>
      <c r="U117" s="217"/>
      <c r="V117" s="217"/>
      <c r="W117" s="217"/>
      <c r="X117" s="217"/>
      <c r="Y117" s="217"/>
      <c r="Z117" s="217"/>
      <c r="AA117" s="217"/>
      <c r="AB117" s="561">
        <f>+AH117-K117</f>
        <v>274</v>
      </c>
      <c r="AC117" s="561"/>
      <c r="AD117" s="561">
        <v>4274</v>
      </c>
      <c r="AE117" s="561">
        <v>4274</v>
      </c>
      <c r="AF117" s="561"/>
      <c r="AG117" s="561"/>
      <c r="AH117" s="561">
        <v>4274</v>
      </c>
      <c r="AI117" s="207"/>
    </row>
    <row r="118" spans="1:35" ht="57" customHeight="1">
      <c r="A118" s="188" t="s">
        <v>942</v>
      </c>
      <c r="B118" s="263" t="s">
        <v>469</v>
      </c>
      <c r="C118" s="188" t="s">
        <v>762</v>
      </c>
      <c r="D118" s="197" t="s">
        <v>833</v>
      </c>
      <c r="E118" s="188" t="s">
        <v>43</v>
      </c>
      <c r="F118" s="217">
        <v>5670.1030927835054</v>
      </c>
      <c r="G118" s="217">
        <v>5500</v>
      </c>
      <c r="H118" s="217">
        <v>170.10309278350516</v>
      </c>
      <c r="I118" s="217"/>
      <c r="J118" s="217"/>
      <c r="K118" s="217">
        <v>5500</v>
      </c>
      <c r="L118" s="217"/>
      <c r="M118" s="217"/>
      <c r="N118" s="217"/>
      <c r="O118" s="217"/>
      <c r="P118" s="217"/>
      <c r="Q118" s="217"/>
      <c r="R118" s="217"/>
      <c r="S118" s="217"/>
      <c r="T118" s="217"/>
      <c r="U118" s="217"/>
      <c r="V118" s="217"/>
      <c r="W118" s="217"/>
      <c r="X118" s="217"/>
      <c r="Y118" s="217"/>
      <c r="Z118" s="217"/>
      <c r="AA118" s="217"/>
      <c r="AB118" s="561">
        <f>+AH118-K118</f>
        <v>371</v>
      </c>
      <c r="AC118" s="561"/>
      <c r="AD118" s="561">
        <v>5871</v>
      </c>
      <c r="AE118" s="561">
        <v>5871</v>
      </c>
      <c r="AF118" s="561"/>
      <c r="AG118" s="561"/>
      <c r="AH118" s="561">
        <v>5871</v>
      </c>
      <c r="AI118" s="207"/>
    </row>
    <row r="119" spans="1:35" ht="30" customHeight="1">
      <c r="A119" s="188" t="s">
        <v>942</v>
      </c>
      <c r="B119" s="263" t="s">
        <v>1011</v>
      </c>
      <c r="C119" s="188" t="s">
        <v>704</v>
      </c>
      <c r="D119" s="188" t="s">
        <v>1012</v>
      </c>
      <c r="E119" s="188" t="s">
        <v>43</v>
      </c>
      <c r="F119" s="217">
        <v>15463.9175257732</v>
      </c>
      <c r="G119" s="217">
        <v>15000</v>
      </c>
      <c r="H119" s="217">
        <v>463.91752577319585</v>
      </c>
      <c r="I119" s="217"/>
      <c r="J119" s="217"/>
      <c r="K119" s="217">
        <v>15000</v>
      </c>
      <c r="L119" s="217"/>
      <c r="M119" s="217"/>
      <c r="N119" s="217"/>
      <c r="O119" s="217"/>
      <c r="P119" s="217"/>
      <c r="Q119" s="217"/>
      <c r="R119" s="217"/>
      <c r="S119" s="217"/>
      <c r="T119" s="217"/>
      <c r="U119" s="217"/>
      <c r="V119" s="217"/>
      <c r="W119" s="217"/>
      <c r="X119" s="217"/>
      <c r="Y119" s="217"/>
      <c r="Z119" s="217"/>
      <c r="AA119" s="217"/>
      <c r="AB119" s="561">
        <f>+AH119-K119</f>
        <v>2500</v>
      </c>
      <c r="AC119" s="561"/>
      <c r="AD119" s="561">
        <v>17500</v>
      </c>
      <c r="AE119" s="561">
        <v>17500</v>
      </c>
      <c r="AF119" s="561"/>
      <c r="AG119" s="561"/>
      <c r="AH119" s="561">
        <v>17500</v>
      </c>
      <c r="AI119" s="207"/>
    </row>
    <row r="120" spans="1:35" ht="18" customHeight="1">
      <c r="A120" s="188" t="s">
        <v>942</v>
      </c>
      <c r="B120" s="263" t="s">
        <v>1013</v>
      </c>
      <c r="C120" s="188" t="s">
        <v>751</v>
      </c>
      <c r="D120" s="188" t="s">
        <v>1014</v>
      </c>
      <c r="E120" s="188" t="s">
        <v>43</v>
      </c>
      <c r="F120" s="217">
        <v>7216.4948453608249</v>
      </c>
      <c r="G120" s="217">
        <v>7000</v>
      </c>
      <c r="H120" s="217">
        <v>216.49484536082474</v>
      </c>
      <c r="I120" s="217"/>
      <c r="J120" s="217"/>
      <c r="K120" s="217">
        <v>7000</v>
      </c>
      <c r="L120" s="217"/>
      <c r="M120" s="217"/>
      <c r="N120" s="217"/>
      <c r="O120" s="217"/>
      <c r="P120" s="217"/>
      <c r="Q120" s="217"/>
      <c r="R120" s="217"/>
      <c r="S120" s="217"/>
      <c r="T120" s="217"/>
      <c r="U120" s="217"/>
      <c r="V120" s="217"/>
      <c r="W120" s="217"/>
      <c r="X120" s="217"/>
      <c r="Y120" s="217"/>
      <c r="Z120" s="217"/>
      <c r="AA120" s="217"/>
      <c r="AB120" s="561">
        <f>+AH120-K120</f>
        <v>1500</v>
      </c>
      <c r="AC120" s="561"/>
      <c r="AD120" s="561">
        <v>8500</v>
      </c>
      <c r="AE120" s="561">
        <v>8500</v>
      </c>
      <c r="AF120" s="561"/>
      <c r="AG120" s="561"/>
      <c r="AH120" s="561">
        <v>8500</v>
      </c>
      <c r="AI120" s="207"/>
    </row>
    <row r="121" spans="1:35" ht="18" customHeight="1">
      <c r="A121" s="188" t="s">
        <v>942</v>
      </c>
      <c r="B121" s="263" t="s">
        <v>1015</v>
      </c>
      <c r="C121" s="188" t="s">
        <v>509</v>
      </c>
      <c r="D121" s="188" t="s">
        <v>1016</v>
      </c>
      <c r="E121" s="188" t="s">
        <v>43</v>
      </c>
      <c r="F121" s="217">
        <v>5154.6391752577319</v>
      </c>
      <c r="G121" s="217">
        <v>5000</v>
      </c>
      <c r="H121" s="217">
        <v>154.63917525773195</v>
      </c>
      <c r="I121" s="217"/>
      <c r="J121" s="217"/>
      <c r="K121" s="217">
        <v>5000</v>
      </c>
      <c r="L121" s="217"/>
      <c r="M121" s="217"/>
      <c r="N121" s="217"/>
      <c r="O121" s="217"/>
      <c r="P121" s="217"/>
      <c r="Q121" s="217"/>
      <c r="R121" s="217"/>
      <c r="S121" s="217"/>
      <c r="T121" s="217"/>
      <c r="U121" s="217"/>
      <c r="V121" s="217"/>
      <c r="W121" s="217"/>
      <c r="X121" s="217"/>
      <c r="Y121" s="217"/>
      <c r="Z121" s="217"/>
      <c r="AA121" s="217"/>
      <c r="AB121" s="561"/>
      <c r="AC121" s="561">
        <f>+K121-AH121</f>
        <v>1000</v>
      </c>
      <c r="AD121" s="561">
        <v>4000</v>
      </c>
      <c r="AE121" s="561">
        <v>4000</v>
      </c>
      <c r="AF121" s="561"/>
      <c r="AG121" s="561"/>
      <c r="AH121" s="561">
        <v>4000</v>
      </c>
      <c r="AI121" s="207"/>
    </row>
    <row r="122" spans="1:35" ht="30" customHeight="1">
      <c r="A122" s="188" t="s">
        <v>942</v>
      </c>
      <c r="B122" s="263" t="s">
        <v>1017</v>
      </c>
      <c r="C122" s="188" t="s">
        <v>1018</v>
      </c>
      <c r="D122" s="188" t="s">
        <v>1019</v>
      </c>
      <c r="E122" s="188" t="s">
        <v>43</v>
      </c>
      <c r="F122" s="217">
        <v>5154.6391752577319</v>
      </c>
      <c r="G122" s="217">
        <v>5000</v>
      </c>
      <c r="H122" s="217">
        <v>154.63917525773195</v>
      </c>
      <c r="I122" s="217"/>
      <c r="J122" s="217"/>
      <c r="K122" s="217">
        <v>5000</v>
      </c>
      <c r="L122" s="217"/>
      <c r="M122" s="217"/>
      <c r="N122" s="217"/>
      <c r="O122" s="217"/>
      <c r="P122" s="217"/>
      <c r="Q122" s="217"/>
      <c r="R122" s="217"/>
      <c r="S122" s="217"/>
      <c r="T122" s="217"/>
      <c r="U122" s="217"/>
      <c r="V122" s="217"/>
      <c r="W122" s="217"/>
      <c r="X122" s="217"/>
      <c r="Y122" s="217"/>
      <c r="Z122" s="217"/>
      <c r="AA122" s="217"/>
      <c r="AB122" s="561"/>
      <c r="AC122" s="561">
        <f>+K122-AH122</f>
        <v>1200</v>
      </c>
      <c r="AD122" s="561">
        <v>3800</v>
      </c>
      <c r="AE122" s="561">
        <v>3800</v>
      </c>
      <c r="AF122" s="561"/>
      <c r="AG122" s="561"/>
      <c r="AH122" s="561">
        <v>3800</v>
      </c>
      <c r="AI122" s="207"/>
    </row>
    <row r="123" spans="1:35" ht="30" customHeight="1">
      <c r="A123" s="188" t="s">
        <v>942</v>
      </c>
      <c r="B123" s="263" t="s">
        <v>1020</v>
      </c>
      <c r="C123" s="188" t="s">
        <v>509</v>
      </c>
      <c r="D123" s="188" t="s">
        <v>763</v>
      </c>
      <c r="E123" s="188" t="s">
        <v>43</v>
      </c>
      <c r="F123" s="217">
        <v>2061.855670103093</v>
      </c>
      <c r="G123" s="217">
        <v>2000</v>
      </c>
      <c r="H123" s="217">
        <v>61.855670103092784</v>
      </c>
      <c r="I123" s="217"/>
      <c r="J123" s="217"/>
      <c r="K123" s="217">
        <v>2000</v>
      </c>
      <c r="L123" s="217"/>
      <c r="M123" s="217"/>
      <c r="N123" s="217"/>
      <c r="O123" s="217"/>
      <c r="P123" s="217"/>
      <c r="Q123" s="217"/>
      <c r="R123" s="217"/>
      <c r="S123" s="217"/>
      <c r="T123" s="217"/>
      <c r="U123" s="217"/>
      <c r="V123" s="217"/>
      <c r="W123" s="217"/>
      <c r="X123" s="217"/>
      <c r="Y123" s="217"/>
      <c r="Z123" s="217"/>
      <c r="AA123" s="217"/>
      <c r="AB123" s="561">
        <f>+AH123-K123</f>
        <v>62</v>
      </c>
      <c r="AC123" s="561"/>
      <c r="AD123" s="561">
        <v>2062</v>
      </c>
      <c r="AE123" s="561">
        <v>2062</v>
      </c>
      <c r="AF123" s="561"/>
      <c r="AG123" s="561"/>
      <c r="AH123" s="561">
        <v>2062</v>
      </c>
      <c r="AI123" s="207"/>
    </row>
    <row r="124" spans="1:35" ht="30" customHeight="1">
      <c r="A124" s="188" t="s">
        <v>942</v>
      </c>
      <c r="B124" s="263" t="s">
        <v>468</v>
      </c>
      <c r="C124" s="188" t="s">
        <v>373</v>
      </c>
      <c r="D124" s="188" t="s">
        <v>822</v>
      </c>
      <c r="E124" s="188" t="s">
        <v>43</v>
      </c>
      <c r="F124" s="217">
        <v>2577.319587628866</v>
      </c>
      <c r="G124" s="217">
        <v>2500</v>
      </c>
      <c r="H124" s="217">
        <v>77.319587628865975</v>
      </c>
      <c r="I124" s="217"/>
      <c r="J124" s="217"/>
      <c r="K124" s="217">
        <v>2500</v>
      </c>
      <c r="L124" s="217"/>
      <c r="M124" s="217"/>
      <c r="N124" s="217"/>
      <c r="O124" s="217"/>
      <c r="P124" s="217"/>
      <c r="Q124" s="217"/>
      <c r="R124" s="217"/>
      <c r="S124" s="217"/>
      <c r="T124" s="217"/>
      <c r="U124" s="217"/>
      <c r="V124" s="217"/>
      <c r="W124" s="217"/>
      <c r="X124" s="217"/>
      <c r="Y124" s="217"/>
      <c r="Z124" s="217"/>
      <c r="AA124" s="217"/>
      <c r="AB124" s="561"/>
      <c r="AC124" s="561">
        <f>+K124-AH124</f>
        <v>400</v>
      </c>
      <c r="AD124" s="561">
        <v>2100</v>
      </c>
      <c r="AE124" s="561">
        <v>2100</v>
      </c>
      <c r="AF124" s="561"/>
      <c r="AG124" s="561"/>
      <c r="AH124" s="561">
        <v>2100</v>
      </c>
      <c r="AI124" s="207"/>
    </row>
    <row r="125" spans="1:35" ht="30" customHeight="1">
      <c r="A125" s="188" t="s">
        <v>942</v>
      </c>
      <c r="B125" s="263" t="s">
        <v>1021</v>
      </c>
      <c r="C125" s="188" t="s">
        <v>504</v>
      </c>
      <c r="D125" s="188" t="s">
        <v>821</v>
      </c>
      <c r="E125" s="188" t="s">
        <v>43</v>
      </c>
      <c r="F125" s="217">
        <v>2577.319587628866</v>
      </c>
      <c r="G125" s="217">
        <v>2500</v>
      </c>
      <c r="H125" s="217">
        <v>77.319587628865975</v>
      </c>
      <c r="I125" s="217"/>
      <c r="J125" s="217"/>
      <c r="K125" s="217">
        <v>2500</v>
      </c>
      <c r="L125" s="217"/>
      <c r="M125" s="217"/>
      <c r="N125" s="217"/>
      <c r="O125" s="217"/>
      <c r="P125" s="217"/>
      <c r="Q125" s="217"/>
      <c r="R125" s="217"/>
      <c r="S125" s="217"/>
      <c r="T125" s="217"/>
      <c r="U125" s="217"/>
      <c r="V125" s="217"/>
      <c r="W125" s="217"/>
      <c r="X125" s="217"/>
      <c r="Y125" s="217"/>
      <c r="Z125" s="217"/>
      <c r="AA125" s="217"/>
      <c r="AB125" s="561"/>
      <c r="AC125" s="561">
        <f>+K125-AH125</f>
        <v>800</v>
      </c>
      <c r="AD125" s="561">
        <v>1700</v>
      </c>
      <c r="AE125" s="561">
        <v>1700</v>
      </c>
      <c r="AF125" s="561"/>
      <c r="AG125" s="561"/>
      <c r="AH125" s="561">
        <v>1700</v>
      </c>
      <c r="AI125" s="207"/>
    </row>
    <row r="126" spans="1:35" ht="30" customHeight="1">
      <c r="A126" s="188" t="s">
        <v>942</v>
      </c>
      <c r="B126" s="263" t="s">
        <v>1022</v>
      </c>
      <c r="C126" s="188" t="s">
        <v>372</v>
      </c>
      <c r="D126" s="188" t="s">
        <v>830</v>
      </c>
      <c r="E126" s="188" t="s">
        <v>43</v>
      </c>
      <c r="F126" s="217">
        <v>3608.2474226804125</v>
      </c>
      <c r="G126" s="217">
        <v>3500</v>
      </c>
      <c r="H126" s="217">
        <v>108.24742268041237</v>
      </c>
      <c r="I126" s="217"/>
      <c r="J126" s="217"/>
      <c r="K126" s="217">
        <v>3500</v>
      </c>
      <c r="L126" s="217"/>
      <c r="M126" s="217"/>
      <c r="N126" s="217"/>
      <c r="O126" s="217"/>
      <c r="P126" s="217"/>
      <c r="Q126" s="217"/>
      <c r="R126" s="217"/>
      <c r="S126" s="217"/>
      <c r="T126" s="217"/>
      <c r="U126" s="217"/>
      <c r="V126" s="217"/>
      <c r="W126" s="217"/>
      <c r="X126" s="217"/>
      <c r="Y126" s="217"/>
      <c r="Z126" s="217"/>
      <c r="AA126" s="217"/>
      <c r="AB126" s="561"/>
      <c r="AC126" s="561">
        <f>+K126-AH126</f>
        <v>1800</v>
      </c>
      <c r="AD126" s="561">
        <v>1700</v>
      </c>
      <c r="AE126" s="561">
        <v>1700</v>
      </c>
      <c r="AF126" s="561"/>
      <c r="AG126" s="561"/>
      <c r="AH126" s="561">
        <v>1700</v>
      </c>
      <c r="AI126" s="207"/>
    </row>
    <row r="127" spans="1:35" ht="30" customHeight="1">
      <c r="A127" s="188" t="s">
        <v>942</v>
      </c>
      <c r="B127" s="263" t="s">
        <v>1023</v>
      </c>
      <c r="C127" s="188" t="s">
        <v>372</v>
      </c>
      <c r="D127" s="188" t="s">
        <v>827</v>
      </c>
      <c r="E127" s="188" t="s">
        <v>43</v>
      </c>
      <c r="F127" s="217">
        <v>3092.783505154639</v>
      </c>
      <c r="G127" s="217">
        <v>3000</v>
      </c>
      <c r="H127" s="217">
        <v>92.783505154639172</v>
      </c>
      <c r="I127" s="217"/>
      <c r="J127" s="217"/>
      <c r="K127" s="217">
        <v>3000</v>
      </c>
      <c r="L127" s="217"/>
      <c r="M127" s="217"/>
      <c r="N127" s="217"/>
      <c r="O127" s="217"/>
      <c r="P127" s="217"/>
      <c r="Q127" s="217"/>
      <c r="R127" s="217"/>
      <c r="S127" s="217"/>
      <c r="T127" s="217"/>
      <c r="U127" s="217"/>
      <c r="V127" s="217"/>
      <c r="W127" s="217"/>
      <c r="X127" s="217"/>
      <c r="Y127" s="217"/>
      <c r="Z127" s="217"/>
      <c r="AA127" s="217"/>
      <c r="AB127" s="561">
        <f>+AH127-K127</f>
        <v>2800</v>
      </c>
      <c r="AC127" s="561"/>
      <c r="AD127" s="561">
        <v>5800</v>
      </c>
      <c r="AE127" s="561">
        <v>5800</v>
      </c>
      <c r="AF127" s="561"/>
      <c r="AG127" s="561"/>
      <c r="AH127" s="561">
        <v>5800</v>
      </c>
      <c r="AI127" s="207"/>
    </row>
    <row r="128" spans="1:35" ht="30" customHeight="1">
      <c r="A128" s="188" t="s">
        <v>942</v>
      </c>
      <c r="B128" s="263" t="s">
        <v>1024</v>
      </c>
      <c r="C128" s="188" t="s">
        <v>372</v>
      </c>
      <c r="D128" s="188" t="s">
        <v>826</v>
      </c>
      <c r="E128" s="188" t="s">
        <v>43</v>
      </c>
      <c r="F128" s="217">
        <v>3608.2474226804125</v>
      </c>
      <c r="G128" s="217">
        <v>3500</v>
      </c>
      <c r="H128" s="217">
        <v>108.24742268041237</v>
      </c>
      <c r="I128" s="217"/>
      <c r="J128" s="217"/>
      <c r="K128" s="217">
        <v>3500</v>
      </c>
      <c r="L128" s="217"/>
      <c r="M128" s="217"/>
      <c r="N128" s="217"/>
      <c r="O128" s="217"/>
      <c r="P128" s="217"/>
      <c r="Q128" s="217"/>
      <c r="R128" s="217"/>
      <c r="S128" s="217"/>
      <c r="T128" s="217"/>
      <c r="U128" s="217"/>
      <c r="V128" s="217"/>
      <c r="W128" s="217"/>
      <c r="X128" s="217"/>
      <c r="Y128" s="217"/>
      <c r="Z128" s="217"/>
      <c r="AA128" s="217"/>
      <c r="AB128" s="561"/>
      <c r="AC128" s="561">
        <f>+K128-AH128</f>
        <v>2050</v>
      </c>
      <c r="AD128" s="561">
        <v>1450</v>
      </c>
      <c r="AE128" s="561">
        <v>1450</v>
      </c>
      <c r="AF128" s="561"/>
      <c r="AG128" s="561"/>
      <c r="AH128" s="561">
        <v>1450</v>
      </c>
      <c r="AI128" s="207"/>
    </row>
    <row r="129" spans="1:35" ht="30" customHeight="1">
      <c r="A129" s="188" t="s">
        <v>942</v>
      </c>
      <c r="B129" s="263" t="s">
        <v>470</v>
      </c>
      <c r="C129" s="188" t="s">
        <v>504</v>
      </c>
      <c r="D129" s="197" t="s">
        <v>834</v>
      </c>
      <c r="E129" s="188" t="s">
        <v>43</v>
      </c>
      <c r="F129" s="217">
        <v>4639.1752577319585</v>
      </c>
      <c r="G129" s="217">
        <v>4500</v>
      </c>
      <c r="H129" s="217">
        <v>139.17525773195877</v>
      </c>
      <c r="I129" s="217"/>
      <c r="J129" s="217"/>
      <c r="K129" s="217">
        <v>4500</v>
      </c>
      <c r="L129" s="217"/>
      <c r="M129" s="217"/>
      <c r="N129" s="217"/>
      <c r="O129" s="217"/>
      <c r="P129" s="217"/>
      <c r="Q129" s="217"/>
      <c r="R129" s="217"/>
      <c r="S129" s="217"/>
      <c r="T129" s="217"/>
      <c r="U129" s="217"/>
      <c r="V129" s="217"/>
      <c r="W129" s="217"/>
      <c r="X129" s="217"/>
      <c r="Y129" s="217"/>
      <c r="Z129" s="217"/>
      <c r="AA129" s="217"/>
      <c r="AB129" s="561">
        <f>+AH129-K129</f>
        <v>450</v>
      </c>
      <c r="AC129" s="561"/>
      <c r="AD129" s="561">
        <v>4950</v>
      </c>
      <c r="AE129" s="561">
        <v>4950</v>
      </c>
      <c r="AF129" s="561"/>
      <c r="AG129" s="561"/>
      <c r="AH129" s="561">
        <v>4950</v>
      </c>
      <c r="AI129" s="207"/>
    </row>
    <row r="130" spans="1:35" ht="30" customHeight="1">
      <c r="A130" s="188" t="s">
        <v>942</v>
      </c>
      <c r="B130" s="263" t="s">
        <v>1025</v>
      </c>
      <c r="C130" s="188" t="s">
        <v>500</v>
      </c>
      <c r="D130" s="197" t="s">
        <v>835</v>
      </c>
      <c r="E130" s="188" t="s">
        <v>43</v>
      </c>
      <c r="F130" s="217">
        <v>4123.7113402061859</v>
      </c>
      <c r="G130" s="217">
        <v>4000</v>
      </c>
      <c r="H130" s="217">
        <v>123.71134020618557</v>
      </c>
      <c r="I130" s="217"/>
      <c r="J130" s="217"/>
      <c r="K130" s="217">
        <v>4000</v>
      </c>
      <c r="L130" s="217"/>
      <c r="M130" s="217"/>
      <c r="N130" s="217"/>
      <c r="O130" s="217"/>
      <c r="P130" s="217"/>
      <c r="Q130" s="217"/>
      <c r="R130" s="217"/>
      <c r="S130" s="217"/>
      <c r="T130" s="217"/>
      <c r="U130" s="217"/>
      <c r="V130" s="217"/>
      <c r="W130" s="217"/>
      <c r="X130" s="217"/>
      <c r="Y130" s="217"/>
      <c r="Z130" s="217"/>
      <c r="AA130" s="217"/>
      <c r="AB130" s="561">
        <f>+AH130-K130</f>
        <v>124</v>
      </c>
      <c r="AC130" s="561"/>
      <c r="AD130" s="561">
        <v>4124</v>
      </c>
      <c r="AE130" s="561">
        <v>4124</v>
      </c>
      <c r="AF130" s="561"/>
      <c r="AG130" s="561"/>
      <c r="AH130" s="561">
        <v>4124</v>
      </c>
      <c r="AI130" s="207"/>
    </row>
    <row r="131" spans="1:35" ht="30" customHeight="1">
      <c r="A131" s="188" t="s">
        <v>942</v>
      </c>
      <c r="B131" s="263" t="s">
        <v>1026</v>
      </c>
      <c r="C131" s="188" t="s">
        <v>754</v>
      </c>
      <c r="D131" s="188" t="s">
        <v>299</v>
      </c>
      <c r="E131" s="188" t="s">
        <v>43</v>
      </c>
      <c r="F131" s="217">
        <v>3608.2474226804125</v>
      </c>
      <c r="G131" s="217">
        <v>3500</v>
      </c>
      <c r="H131" s="217">
        <v>108.24742268041237</v>
      </c>
      <c r="I131" s="217"/>
      <c r="J131" s="217"/>
      <c r="K131" s="217">
        <v>3500</v>
      </c>
      <c r="L131" s="217"/>
      <c r="M131" s="217"/>
      <c r="N131" s="217"/>
      <c r="O131" s="217"/>
      <c r="P131" s="217"/>
      <c r="Q131" s="217"/>
      <c r="R131" s="217"/>
      <c r="S131" s="217"/>
      <c r="T131" s="217"/>
      <c r="U131" s="217"/>
      <c r="V131" s="217"/>
      <c r="W131" s="217"/>
      <c r="X131" s="217"/>
      <c r="Y131" s="217"/>
      <c r="Z131" s="217"/>
      <c r="AA131" s="217"/>
      <c r="AB131" s="561">
        <f>+AH131-K131</f>
        <v>108</v>
      </c>
      <c r="AC131" s="561"/>
      <c r="AD131" s="561">
        <v>3608</v>
      </c>
      <c r="AE131" s="561">
        <v>3608</v>
      </c>
      <c r="AF131" s="561"/>
      <c r="AG131" s="561"/>
      <c r="AH131" s="561">
        <v>3608</v>
      </c>
      <c r="AI131" s="207"/>
    </row>
    <row r="132" spans="1:35" ht="30" customHeight="1">
      <c r="A132" s="188" t="s">
        <v>942</v>
      </c>
      <c r="B132" s="263" t="s">
        <v>1027</v>
      </c>
      <c r="C132" s="188" t="s">
        <v>351</v>
      </c>
      <c r="D132" s="188" t="s">
        <v>823</v>
      </c>
      <c r="E132" s="188" t="s">
        <v>43</v>
      </c>
      <c r="F132" s="217">
        <v>4639.1752577319585</v>
      </c>
      <c r="G132" s="217">
        <v>4500</v>
      </c>
      <c r="H132" s="217">
        <v>139.17525773195877</v>
      </c>
      <c r="I132" s="217"/>
      <c r="J132" s="217"/>
      <c r="K132" s="217">
        <v>4500</v>
      </c>
      <c r="L132" s="217"/>
      <c r="M132" s="217"/>
      <c r="N132" s="217"/>
      <c r="O132" s="217"/>
      <c r="P132" s="217"/>
      <c r="Q132" s="217"/>
      <c r="R132" s="217"/>
      <c r="S132" s="217"/>
      <c r="T132" s="217"/>
      <c r="U132" s="217"/>
      <c r="V132" s="217"/>
      <c r="W132" s="217"/>
      <c r="X132" s="217"/>
      <c r="Y132" s="217"/>
      <c r="Z132" s="217"/>
      <c r="AA132" s="217"/>
      <c r="AB132" s="561">
        <f>+AH132-K132</f>
        <v>139</v>
      </c>
      <c r="AC132" s="561"/>
      <c r="AD132" s="561">
        <v>4639</v>
      </c>
      <c r="AE132" s="561">
        <v>4639</v>
      </c>
      <c r="AF132" s="561"/>
      <c r="AG132" s="561"/>
      <c r="AH132" s="561">
        <v>4639</v>
      </c>
      <c r="AI132" s="207"/>
    </row>
    <row r="133" spans="1:35" ht="30" customHeight="1">
      <c r="A133" s="188" t="s">
        <v>942</v>
      </c>
      <c r="B133" s="263" t="s">
        <v>1028</v>
      </c>
      <c r="C133" s="188" t="s">
        <v>351</v>
      </c>
      <c r="D133" s="188" t="s">
        <v>763</v>
      </c>
      <c r="E133" s="188" t="s">
        <v>43</v>
      </c>
      <c r="F133" s="217">
        <v>2268.0412371134021</v>
      </c>
      <c r="G133" s="217">
        <v>2200</v>
      </c>
      <c r="H133" s="217">
        <v>68.041237113402062</v>
      </c>
      <c r="I133" s="217"/>
      <c r="J133" s="217"/>
      <c r="K133" s="217">
        <v>2200</v>
      </c>
      <c r="L133" s="217"/>
      <c r="M133" s="217"/>
      <c r="N133" s="217"/>
      <c r="O133" s="217"/>
      <c r="P133" s="217"/>
      <c r="Q133" s="217"/>
      <c r="R133" s="217"/>
      <c r="S133" s="217"/>
      <c r="T133" s="217"/>
      <c r="U133" s="217"/>
      <c r="V133" s="217"/>
      <c r="W133" s="217"/>
      <c r="X133" s="217"/>
      <c r="Y133" s="217"/>
      <c r="Z133" s="217"/>
      <c r="AA133" s="217"/>
      <c r="AB133" s="561"/>
      <c r="AC133" s="561">
        <f>+K133-AH133</f>
        <v>1500</v>
      </c>
      <c r="AD133" s="561">
        <v>700</v>
      </c>
      <c r="AE133" s="561">
        <v>700</v>
      </c>
      <c r="AF133" s="561"/>
      <c r="AG133" s="561"/>
      <c r="AH133" s="561">
        <v>700</v>
      </c>
      <c r="AI133" s="207"/>
    </row>
    <row r="134" spans="1:35" ht="30" customHeight="1">
      <c r="A134" s="188" t="s">
        <v>942</v>
      </c>
      <c r="B134" s="263" t="s">
        <v>1029</v>
      </c>
      <c r="C134" s="188" t="s">
        <v>381</v>
      </c>
      <c r="D134" s="188" t="s">
        <v>825</v>
      </c>
      <c r="E134" s="188" t="s">
        <v>43</v>
      </c>
      <c r="F134" s="217">
        <v>3608.2474226804125</v>
      </c>
      <c r="G134" s="217">
        <v>3500</v>
      </c>
      <c r="H134" s="217">
        <v>108.24742268041237</v>
      </c>
      <c r="I134" s="217"/>
      <c r="J134" s="217"/>
      <c r="K134" s="217">
        <v>3500</v>
      </c>
      <c r="L134" s="217"/>
      <c r="M134" s="217"/>
      <c r="N134" s="217"/>
      <c r="O134" s="217"/>
      <c r="P134" s="217"/>
      <c r="Q134" s="217"/>
      <c r="R134" s="217"/>
      <c r="S134" s="217"/>
      <c r="T134" s="217"/>
      <c r="U134" s="217"/>
      <c r="V134" s="217"/>
      <c r="W134" s="217"/>
      <c r="X134" s="217"/>
      <c r="Y134" s="217"/>
      <c r="Z134" s="217"/>
      <c r="AA134" s="217"/>
      <c r="AB134" s="561">
        <f>+AH134-K134</f>
        <v>108</v>
      </c>
      <c r="AC134" s="561"/>
      <c r="AD134" s="561">
        <v>3608</v>
      </c>
      <c r="AE134" s="561">
        <v>3608</v>
      </c>
      <c r="AF134" s="561"/>
      <c r="AG134" s="561"/>
      <c r="AH134" s="561">
        <v>3608</v>
      </c>
      <c r="AI134" s="207"/>
    </row>
    <row r="135" spans="1:35" ht="30" customHeight="1">
      <c r="A135" s="188" t="s">
        <v>942</v>
      </c>
      <c r="B135" s="263" t="s">
        <v>1030</v>
      </c>
      <c r="C135" s="188" t="s">
        <v>760</v>
      </c>
      <c r="D135" s="188" t="s">
        <v>824</v>
      </c>
      <c r="E135" s="188" t="s">
        <v>43</v>
      </c>
      <c r="F135" s="217">
        <v>2577.319587628866</v>
      </c>
      <c r="G135" s="217">
        <v>2500</v>
      </c>
      <c r="H135" s="217">
        <v>77.319587628865975</v>
      </c>
      <c r="I135" s="217"/>
      <c r="J135" s="217"/>
      <c r="K135" s="217">
        <v>2500</v>
      </c>
      <c r="L135" s="217"/>
      <c r="M135" s="217"/>
      <c r="N135" s="217"/>
      <c r="O135" s="217"/>
      <c r="P135" s="217"/>
      <c r="Q135" s="217"/>
      <c r="R135" s="217"/>
      <c r="S135" s="217"/>
      <c r="T135" s="217"/>
      <c r="U135" s="217"/>
      <c r="V135" s="217"/>
      <c r="W135" s="217"/>
      <c r="X135" s="217"/>
      <c r="Y135" s="217"/>
      <c r="Z135" s="217"/>
      <c r="AA135" s="217"/>
      <c r="AB135" s="561"/>
      <c r="AC135" s="561">
        <f>+K135-AH135</f>
        <v>1850</v>
      </c>
      <c r="AD135" s="561">
        <v>650</v>
      </c>
      <c r="AE135" s="561">
        <v>650</v>
      </c>
      <c r="AF135" s="561"/>
      <c r="AG135" s="561"/>
      <c r="AH135" s="561">
        <v>650</v>
      </c>
      <c r="AI135" s="207"/>
    </row>
    <row r="136" spans="1:35" ht="18" customHeight="1">
      <c r="A136" s="188" t="s">
        <v>942</v>
      </c>
      <c r="B136" s="263" t="s">
        <v>1031</v>
      </c>
      <c r="C136" s="188" t="s">
        <v>381</v>
      </c>
      <c r="D136" s="188" t="s">
        <v>826</v>
      </c>
      <c r="E136" s="188" t="s">
        <v>43</v>
      </c>
      <c r="F136" s="217">
        <v>2061.855670103093</v>
      </c>
      <c r="G136" s="217">
        <v>2000</v>
      </c>
      <c r="H136" s="217">
        <v>61.855670103092784</v>
      </c>
      <c r="I136" s="217"/>
      <c r="J136" s="217"/>
      <c r="K136" s="217">
        <v>2000</v>
      </c>
      <c r="L136" s="217"/>
      <c r="M136" s="217"/>
      <c r="N136" s="217"/>
      <c r="O136" s="217"/>
      <c r="P136" s="217"/>
      <c r="Q136" s="217"/>
      <c r="R136" s="217"/>
      <c r="S136" s="217"/>
      <c r="T136" s="217"/>
      <c r="U136" s="217"/>
      <c r="V136" s="217"/>
      <c r="W136" s="217"/>
      <c r="X136" s="217"/>
      <c r="Y136" s="217"/>
      <c r="Z136" s="217"/>
      <c r="AA136" s="217"/>
      <c r="AB136" s="561">
        <f>+AH136-K136</f>
        <v>62</v>
      </c>
      <c r="AC136" s="561"/>
      <c r="AD136" s="561">
        <v>2062</v>
      </c>
      <c r="AE136" s="561">
        <v>2062</v>
      </c>
      <c r="AF136" s="561"/>
      <c r="AG136" s="561"/>
      <c r="AH136" s="561">
        <v>2062</v>
      </c>
      <c r="AI136" s="207"/>
    </row>
    <row r="137" spans="1:35" ht="30" customHeight="1">
      <c r="A137" s="188" t="s">
        <v>942</v>
      </c>
      <c r="B137" s="263" t="s">
        <v>1032</v>
      </c>
      <c r="C137" s="188" t="s">
        <v>351</v>
      </c>
      <c r="D137" s="188" t="s">
        <v>828</v>
      </c>
      <c r="E137" s="188" t="s">
        <v>43</v>
      </c>
      <c r="F137" s="217">
        <v>2577.319587628866</v>
      </c>
      <c r="G137" s="217">
        <v>2500</v>
      </c>
      <c r="H137" s="217">
        <v>77.319587628865975</v>
      </c>
      <c r="I137" s="217"/>
      <c r="J137" s="217"/>
      <c r="K137" s="217">
        <v>2500</v>
      </c>
      <c r="L137" s="217"/>
      <c r="M137" s="217"/>
      <c r="N137" s="217"/>
      <c r="O137" s="217"/>
      <c r="P137" s="217"/>
      <c r="Q137" s="217"/>
      <c r="R137" s="217"/>
      <c r="S137" s="217"/>
      <c r="T137" s="217"/>
      <c r="U137" s="217"/>
      <c r="V137" s="217"/>
      <c r="W137" s="217"/>
      <c r="X137" s="217"/>
      <c r="Y137" s="217"/>
      <c r="Z137" s="217"/>
      <c r="AA137" s="217"/>
      <c r="AB137" s="561">
        <f>+AH137-K137</f>
        <v>2600</v>
      </c>
      <c r="AC137" s="561"/>
      <c r="AD137" s="561">
        <v>5100</v>
      </c>
      <c r="AE137" s="561">
        <v>5100</v>
      </c>
      <c r="AF137" s="561"/>
      <c r="AG137" s="561"/>
      <c r="AH137" s="561">
        <v>5100</v>
      </c>
      <c r="AI137" s="207"/>
    </row>
    <row r="138" spans="1:35" ht="30" customHeight="1">
      <c r="A138" s="188" t="s">
        <v>942</v>
      </c>
      <c r="B138" s="263" t="s">
        <v>1033</v>
      </c>
      <c r="C138" s="188" t="s">
        <v>372</v>
      </c>
      <c r="D138" s="188" t="s">
        <v>829</v>
      </c>
      <c r="E138" s="188" t="s">
        <v>43</v>
      </c>
      <c r="F138" s="217">
        <v>3608.2474226804125</v>
      </c>
      <c r="G138" s="217">
        <v>3500</v>
      </c>
      <c r="H138" s="217">
        <v>108.24742268041237</v>
      </c>
      <c r="I138" s="217"/>
      <c r="J138" s="217"/>
      <c r="K138" s="217">
        <v>3500</v>
      </c>
      <c r="L138" s="217"/>
      <c r="M138" s="217"/>
      <c r="N138" s="217"/>
      <c r="O138" s="217"/>
      <c r="P138" s="217"/>
      <c r="Q138" s="217"/>
      <c r="R138" s="217"/>
      <c r="S138" s="217"/>
      <c r="T138" s="217"/>
      <c r="U138" s="217"/>
      <c r="V138" s="217"/>
      <c r="W138" s="217"/>
      <c r="X138" s="217"/>
      <c r="Y138" s="217"/>
      <c r="Z138" s="217"/>
      <c r="AA138" s="217"/>
      <c r="AB138" s="561"/>
      <c r="AC138" s="561">
        <f>+K138-AH138</f>
        <v>250</v>
      </c>
      <c r="AD138" s="561">
        <v>3250</v>
      </c>
      <c r="AE138" s="561">
        <v>3250</v>
      </c>
      <c r="AF138" s="561"/>
      <c r="AG138" s="561"/>
      <c r="AH138" s="561">
        <v>3250</v>
      </c>
      <c r="AI138" s="207"/>
    </row>
    <row r="139" spans="1:35" ht="42" customHeight="1">
      <c r="A139" s="188" t="s">
        <v>942</v>
      </c>
      <c r="B139" s="263" t="s">
        <v>1034</v>
      </c>
      <c r="C139" s="197" t="s">
        <v>500</v>
      </c>
      <c r="D139" s="188" t="s">
        <v>832</v>
      </c>
      <c r="E139" s="188" t="s">
        <v>43</v>
      </c>
      <c r="F139" s="217">
        <v>721.64948453608247</v>
      </c>
      <c r="G139" s="217">
        <v>700</v>
      </c>
      <c r="H139" s="217">
        <v>21.649484536082475</v>
      </c>
      <c r="I139" s="217"/>
      <c r="J139" s="217"/>
      <c r="K139" s="217">
        <v>700</v>
      </c>
      <c r="L139" s="217"/>
      <c r="M139" s="217"/>
      <c r="N139" s="217"/>
      <c r="O139" s="217"/>
      <c r="P139" s="217"/>
      <c r="Q139" s="217"/>
      <c r="R139" s="217"/>
      <c r="S139" s="217"/>
      <c r="T139" s="217"/>
      <c r="U139" s="217"/>
      <c r="V139" s="217"/>
      <c r="W139" s="217"/>
      <c r="X139" s="217"/>
      <c r="Y139" s="217"/>
      <c r="Z139" s="217"/>
      <c r="AA139" s="217"/>
      <c r="AB139" s="561">
        <f>+AH139-K139</f>
        <v>280</v>
      </c>
      <c r="AC139" s="561"/>
      <c r="AD139" s="561">
        <v>980</v>
      </c>
      <c r="AE139" s="561">
        <v>980</v>
      </c>
      <c r="AF139" s="561"/>
      <c r="AG139" s="561"/>
      <c r="AH139" s="561">
        <v>980</v>
      </c>
      <c r="AI139" s="207"/>
    </row>
    <row r="140" spans="1:35" ht="42" customHeight="1">
      <c r="A140" s="188" t="s">
        <v>942</v>
      </c>
      <c r="B140" s="263" t="s">
        <v>1035</v>
      </c>
      <c r="C140" s="197" t="s">
        <v>500</v>
      </c>
      <c r="D140" s="188" t="s">
        <v>832</v>
      </c>
      <c r="E140" s="188" t="s">
        <v>43</v>
      </c>
      <c r="F140" s="217">
        <v>721.64948453608247</v>
      </c>
      <c r="G140" s="217">
        <v>700</v>
      </c>
      <c r="H140" s="217">
        <v>21.649484536082475</v>
      </c>
      <c r="I140" s="217"/>
      <c r="J140" s="217"/>
      <c r="K140" s="217">
        <v>700</v>
      </c>
      <c r="L140" s="217"/>
      <c r="M140" s="217"/>
      <c r="N140" s="217"/>
      <c r="O140" s="217"/>
      <c r="P140" s="217"/>
      <c r="Q140" s="217"/>
      <c r="R140" s="217"/>
      <c r="S140" s="217"/>
      <c r="T140" s="217"/>
      <c r="U140" s="217"/>
      <c r="V140" s="217"/>
      <c r="W140" s="217"/>
      <c r="X140" s="217"/>
      <c r="Y140" s="217"/>
      <c r="Z140" s="217"/>
      <c r="AA140" s="217"/>
      <c r="AB140" s="561">
        <f>+AH140-K140</f>
        <v>240</v>
      </c>
      <c r="AC140" s="561"/>
      <c r="AD140" s="561">
        <v>940</v>
      </c>
      <c r="AE140" s="561">
        <v>940</v>
      </c>
      <c r="AF140" s="561"/>
      <c r="AG140" s="561"/>
      <c r="AH140" s="561">
        <v>940</v>
      </c>
      <c r="AI140" s="207"/>
    </row>
    <row r="141" spans="1:35" ht="42" customHeight="1">
      <c r="A141" s="188" t="s">
        <v>942</v>
      </c>
      <c r="B141" s="263" t="s">
        <v>1036</v>
      </c>
      <c r="C141" s="197" t="s">
        <v>500</v>
      </c>
      <c r="D141" s="188" t="s">
        <v>832</v>
      </c>
      <c r="E141" s="188" t="s">
        <v>43</v>
      </c>
      <c r="F141" s="217">
        <v>721.64948453608247</v>
      </c>
      <c r="G141" s="217">
        <v>700</v>
      </c>
      <c r="H141" s="217">
        <v>21.649484536082475</v>
      </c>
      <c r="I141" s="217"/>
      <c r="J141" s="217"/>
      <c r="K141" s="217">
        <v>700</v>
      </c>
      <c r="L141" s="217"/>
      <c r="M141" s="217"/>
      <c r="N141" s="217"/>
      <c r="O141" s="217"/>
      <c r="P141" s="217"/>
      <c r="Q141" s="217"/>
      <c r="R141" s="217"/>
      <c r="S141" s="217"/>
      <c r="T141" s="217"/>
      <c r="U141" s="217"/>
      <c r="V141" s="217"/>
      <c r="W141" s="217"/>
      <c r="X141" s="217"/>
      <c r="Y141" s="217"/>
      <c r="Z141" s="217"/>
      <c r="AA141" s="217"/>
      <c r="AB141" s="561">
        <f>+AH141-K141</f>
        <v>295</v>
      </c>
      <c r="AC141" s="561"/>
      <c r="AD141" s="561">
        <v>995</v>
      </c>
      <c r="AE141" s="561">
        <v>995</v>
      </c>
      <c r="AF141" s="561"/>
      <c r="AG141" s="561"/>
      <c r="AH141" s="561">
        <v>995</v>
      </c>
      <c r="AI141" s="207"/>
    </row>
    <row r="142" spans="1:35" ht="30" customHeight="1">
      <c r="A142" s="188" t="s">
        <v>942</v>
      </c>
      <c r="B142" s="263" t="s">
        <v>1037</v>
      </c>
      <c r="C142" s="188" t="s">
        <v>760</v>
      </c>
      <c r="D142" s="197" t="s">
        <v>831</v>
      </c>
      <c r="E142" s="188" t="s">
        <v>43</v>
      </c>
      <c r="F142" s="217">
        <v>5155</v>
      </c>
      <c r="G142" s="217">
        <v>5000</v>
      </c>
      <c r="H142" s="217">
        <v>154.63917525773195</v>
      </c>
      <c r="I142" s="217"/>
      <c r="J142" s="217"/>
      <c r="K142" s="217">
        <v>5000</v>
      </c>
      <c r="L142" s="217"/>
      <c r="M142" s="217"/>
      <c r="N142" s="217"/>
      <c r="O142" s="217"/>
      <c r="P142" s="217"/>
      <c r="Q142" s="217"/>
      <c r="R142" s="217"/>
      <c r="S142" s="217"/>
      <c r="T142" s="217"/>
      <c r="U142" s="217"/>
      <c r="V142" s="217"/>
      <c r="W142" s="217"/>
      <c r="X142" s="217"/>
      <c r="Y142" s="217"/>
      <c r="Z142" s="217"/>
      <c r="AA142" s="217"/>
      <c r="AB142" s="561">
        <f>+AH142-K142</f>
        <v>2500</v>
      </c>
      <c r="AC142" s="561"/>
      <c r="AD142" s="561">
        <v>7500</v>
      </c>
      <c r="AE142" s="561">
        <v>7500</v>
      </c>
      <c r="AF142" s="561"/>
      <c r="AG142" s="561"/>
      <c r="AH142" s="561">
        <v>7500</v>
      </c>
      <c r="AI142" s="207"/>
    </row>
    <row r="143" spans="1:35" ht="30" customHeight="1">
      <c r="A143" s="188" t="s">
        <v>942</v>
      </c>
      <c r="B143" s="263" t="s">
        <v>1038</v>
      </c>
      <c r="C143" s="188" t="s">
        <v>756</v>
      </c>
      <c r="D143" s="197" t="s">
        <v>831</v>
      </c>
      <c r="E143" s="188" t="s">
        <v>43</v>
      </c>
      <c r="F143" s="217">
        <v>5155</v>
      </c>
      <c r="G143" s="217">
        <v>5000</v>
      </c>
      <c r="H143" s="217">
        <v>154.63917525773195</v>
      </c>
      <c r="I143" s="217"/>
      <c r="J143" s="217"/>
      <c r="K143" s="217">
        <v>5000</v>
      </c>
      <c r="L143" s="217"/>
      <c r="M143" s="217"/>
      <c r="N143" s="217"/>
      <c r="O143" s="217"/>
      <c r="P143" s="217"/>
      <c r="Q143" s="217"/>
      <c r="R143" s="217"/>
      <c r="S143" s="217"/>
      <c r="T143" s="217"/>
      <c r="U143" s="217"/>
      <c r="V143" s="217"/>
      <c r="W143" s="217"/>
      <c r="X143" s="217"/>
      <c r="Y143" s="217"/>
      <c r="Z143" s="217"/>
      <c r="AA143" s="217"/>
      <c r="AB143" s="561"/>
      <c r="AC143" s="561">
        <f>+K143-AH143</f>
        <v>300</v>
      </c>
      <c r="AD143" s="561">
        <v>4700</v>
      </c>
      <c r="AE143" s="561">
        <v>4700</v>
      </c>
      <c r="AF143" s="561"/>
      <c r="AG143" s="561"/>
      <c r="AH143" s="561">
        <v>4700</v>
      </c>
      <c r="AI143" s="207"/>
    </row>
    <row r="144" spans="1:35" ht="18" customHeight="1">
      <c r="A144" s="188" t="s">
        <v>942</v>
      </c>
      <c r="B144" s="263" t="s">
        <v>473</v>
      </c>
      <c r="C144" s="188" t="s">
        <v>762</v>
      </c>
      <c r="D144" s="188" t="s">
        <v>884</v>
      </c>
      <c r="E144" s="188" t="s">
        <v>63</v>
      </c>
      <c r="F144" s="217">
        <v>10718</v>
      </c>
      <c r="G144" s="217">
        <v>10396</v>
      </c>
      <c r="H144" s="217">
        <v>322</v>
      </c>
      <c r="I144" s="217"/>
      <c r="J144" s="217"/>
      <c r="K144" s="217">
        <v>10396</v>
      </c>
      <c r="L144" s="217"/>
      <c r="M144" s="217"/>
      <c r="N144" s="217"/>
      <c r="O144" s="217"/>
      <c r="P144" s="217"/>
      <c r="Q144" s="217"/>
      <c r="R144" s="217"/>
      <c r="S144" s="217"/>
      <c r="T144" s="217"/>
      <c r="U144" s="217"/>
      <c r="V144" s="217"/>
      <c r="W144" s="217"/>
      <c r="X144" s="217"/>
      <c r="Y144" s="217"/>
      <c r="Z144" s="217"/>
      <c r="AA144" s="217"/>
      <c r="AB144" s="561">
        <f>+AH144-K144</f>
        <v>1117</v>
      </c>
      <c r="AC144" s="561"/>
      <c r="AD144" s="561">
        <v>11513</v>
      </c>
      <c r="AE144" s="561">
        <v>11513</v>
      </c>
      <c r="AF144" s="561"/>
      <c r="AG144" s="561"/>
      <c r="AH144" s="561">
        <v>11513</v>
      </c>
      <c r="AI144" s="207"/>
    </row>
    <row r="145" spans="1:35" ht="30" customHeight="1">
      <c r="A145" s="188" t="s">
        <v>942</v>
      </c>
      <c r="B145" s="263" t="s">
        <v>1039</v>
      </c>
      <c r="C145" s="188" t="s">
        <v>760</v>
      </c>
      <c r="D145" s="188" t="s">
        <v>837</v>
      </c>
      <c r="E145" s="188" t="s">
        <v>63</v>
      </c>
      <c r="F145" s="217">
        <v>3092.783505154639</v>
      </c>
      <c r="G145" s="217">
        <v>3000</v>
      </c>
      <c r="H145" s="217">
        <v>92.783505154639172</v>
      </c>
      <c r="I145" s="217"/>
      <c r="J145" s="217"/>
      <c r="K145" s="217">
        <v>3000</v>
      </c>
      <c r="L145" s="217"/>
      <c r="M145" s="217"/>
      <c r="N145" s="217"/>
      <c r="O145" s="217"/>
      <c r="P145" s="217"/>
      <c r="Q145" s="217"/>
      <c r="R145" s="217"/>
      <c r="S145" s="217"/>
      <c r="T145" s="217"/>
      <c r="U145" s="217"/>
      <c r="V145" s="217"/>
      <c r="W145" s="217"/>
      <c r="X145" s="217"/>
      <c r="Y145" s="217"/>
      <c r="Z145" s="217"/>
      <c r="AA145" s="217"/>
      <c r="AB145" s="561">
        <f>+AH145-K145</f>
        <v>93</v>
      </c>
      <c r="AC145" s="561"/>
      <c r="AD145" s="561">
        <v>3093</v>
      </c>
      <c r="AE145" s="561">
        <v>3093</v>
      </c>
      <c r="AF145" s="561"/>
      <c r="AG145" s="561"/>
      <c r="AH145" s="561">
        <v>3093</v>
      </c>
      <c r="AI145" s="207"/>
    </row>
    <row r="146" spans="1:35" ht="30" customHeight="1">
      <c r="A146" s="188" t="s">
        <v>942</v>
      </c>
      <c r="B146" s="263" t="s">
        <v>1040</v>
      </c>
      <c r="C146" s="188" t="s">
        <v>751</v>
      </c>
      <c r="D146" s="188" t="s">
        <v>352</v>
      </c>
      <c r="E146" s="188" t="s">
        <v>43</v>
      </c>
      <c r="F146" s="217">
        <v>2061.855670103093</v>
      </c>
      <c r="G146" s="217">
        <v>2000</v>
      </c>
      <c r="H146" s="217">
        <v>61.855670103092784</v>
      </c>
      <c r="I146" s="217"/>
      <c r="J146" s="217"/>
      <c r="K146" s="217">
        <v>2000</v>
      </c>
      <c r="L146" s="217"/>
      <c r="M146" s="217"/>
      <c r="N146" s="217"/>
      <c r="O146" s="217"/>
      <c r="P146" s="217"/>
      <c r="Q146" s="217"/>
      <c r="R146" s="217"/>
      <c r="S146" s="217"/>
      <c r="T146" s="217"/>
      <c r="U146" s="217"/>
      <c r="V146" s="217"/>
      <c r="W146" s="217"/>
      <c r="X146" s="217"/>
      <c r="Y146" s="217"/>
      <c r="Z146" s="217"/>
      <c r="AA146" s="217"/>
      <c r="AB146" s="561">
        <f>+AH146-K146</f>
        <v>62</v>
      </c>
      <c r="AC146" s="561"/>
      <c r="AD146" s="561">
        <v>2062</v>
      </c>
      <c r="AE146" s="561">
        <v>2062</v>
      </c>
      <c r="AF146" s="561"/>
      <c r="AG146" s="561"/>
      <c r="AH146" s="561">
        <v>2062</v>
      </c>
      <c r="AI146" s="207"/>
    </row>
    <row r="147" spans="1:35" ht="18" customHeight="1">
      <c r="A147" s="188" t="s">
        <v>942</v>
      </c>
      <c r="B147" s="264" t="s">
        <v>474</v>
      </c>
      <c r="C147" s="188" t="s">
        <v>754</v>
      </c>
      <c r="D147" s="188" t="s">
        <v>1041</v>
      </c>
      <c r="E147" s="188" t="s">
        <v>63</v>
      </c>
      <c r="F147" s="217">
        <v>4123.7113402061859</v>
      </c>
      <c r="G147" s="217">
        <v>4000</v>
      </c>
      <c r="H147" s="217">
        <v>123.71134020618557</v>
      </c>
      <c r="I147" s="217"/>
      <c r="J147" s="217"/>
      <c r="K147" s="217">
        <v>4000</v>
      </c>
      <c r="L147" s="217"/>
      <c r="M147" s="217"/>
      <c r="N147" s="217"/>
      <c r="O147" s="217"/>
      <c r="P147" s="217"/>
      <c r="Q147" s="217"/>
      <c r="R147" s="217"/>
      <c r="S147" s="217"/>
      <c r="T147" s="217"/>
      <c r="U147" s="217"/>
      <c r="V147" s="217"/>
      <c r="W147" s="217"/>
      <c r="X147" s="217"/>
      <c r="Y147" s="217"/>
      <c r="Z147" s="217"/>
      <c r="AA147" s="217"/>
      <c r="AB147" s="561"/>
      <c r="AC147" s="561">
        <f>+K147-AH147</f>
        <v>500</v>
      </c>
      <c r="AD147" s="561">
        <v>3500</v>
      </c>
      <c r="AE147" s="561">
        <v>3500</v>
      </c>
      <c r="AF147" s="561"/>
      <c r="AG147" s="561"/>
      <c r="AH147" s="561">
        <v>3500</v>
      </c>
      <c r="AI147" s="207"/>
    </row>
    <row r="148" spans="1:35" ht="18" customHeight="1">
      <c r="A148" s="188" t="s">
        <v>942</v>
      </c>
      <c r="B148" s="264" t="s">
        <v>475</v>
      </c>
      <c r="C148" s="188" t="s">
        <v>748</v>
      </c>
      <c r="D148" s="188" t="s">
        <v>838</v>
      </c>
      <c r="E148" s="188" t="s">
        <v>63</v>
      </c>
      <c r="F148" s="217">
        <v>4123.7113402061859</v>
      </c>
      <c r="G148" s="217">
        <v>4000</v>
      </c>
      <c r="H148" s="217">
        <v>123.71134020618557</v>
      </c>
      <c r="I148" s="217"/>
      <c r="J148" s="217"/>
      <c r="K148" s="217">
        <v>4000</v>
      </c>
      <c r="L148" s="217"/>
      <c r="M148" s="217"/>
      <c r="N148" s="217"/>
      <c r="O148" s="217"/>
      <c r="P148" s="217"/>
      <c r="Q148" s="217"/>
      <c r="R148" s="217"/>
      <c r="S148" s="217"/>
      <c r="T148" s="217"/>
      <c r="U148" s="217"/>
      <c r="V148" s="217"/>
      <c r="W148" s="217"/>
      <c r="X148" s="217"/>
      <c r="Y148" s="217"/>
      <c r="Z148" s="217"/>
      <c r="AA148" s="217"/>
      <c r="AB148" s="561">
        <f>+AH148-K148</f>
        <v>200</v>
      </c>
      <c r="AC148" s="561"/>
      <c r="AD148" s="561">
        <v>4200</v>
      </c>
      <c r="AE148" s="561">
        <v>4200</v>
      </c>
      <c r="AF148" s="561"/>
      <c r="AG148" s="561"/>
      <c r="AH148" s="561">
        <v>4200</v>
      </c>
      <c r="AI148" s="207"/>
    </row>
    <row r="149" spans="1:35" ht="30" customHeight="1">
      <c r="A149" s="188" t="s">
        <v>942</v>
      </c>
      <c r="B149" s="263" t="s">
        <v>471</v>
      </c>
      <c r="C149" s="188" t="s">
        <v>704</v>
      </c>
      <c r="D149" s="188" t="s">
        <v>1042</v>
      </c>
      <c r="E149" s="188" t="s">
        <v>63</v>
      </c>
      <c r="F149" s="217">
        <v>4639.1752577319585</v>
      </c>
      <c r="G149" s="217">
        <v>4500</v>
      </c>
      <c r="H149" s="217">
        <v>139.17525773195877</v>
      </c>
      <c r="I149" s="217"/>
      <c r="J149" s="217"/>
      <c r="K149" s="217">
        <v>4500</v>
      </c>
      <c r="L149" s="217"/>
      <c r="M149" s="217"/>
      <c r="N149" s="217"/>
      <c r="O149" s="217"/>
      <c r="P149" s="217"/>
      <c r="Q149" s="217"/>
      <c r="R149" s="217"/>
      <c r="S149" s="217"/>
      <c r="T149" s="217"/>
      <c r="U149" s="217"/>
      <c r="V149" s="217"/>
      <c r="W149" s="217"/>
      <c r="X149" s="217"/>
      <c r="Y149" s="217"/>
      <c r="Z149" s="217"/>
      <c r="AA149" s="217"/>
      <c r="AB149" s="561"/>
      <c r="AC149" s="561">
        <f>+K149-AH149</f>
        <v>500</v>
      </c>
      <c r="AD149" s="561">
        <v>4000</v>
      </c>
      <c r="AE149" s="561">
        <v>4000</v>
      </c>
      <c r="AF149" s="561"/>
      <c r="AG149" s="561"/>
      <c r="AH149" s="561">
        <v>4000</v>
      </c>
      <c r="AI149" s="207"/>
    </row>
    <row r="150" spans="1:35" ht="18" customHeight="1">
      <c r="A150" s="188" t="s">
        <v>942</v>
      </c>
      <c r="B150" s="264" t="s">
        <v>472</v>
      </c>
      <c r="C150" s="188" t="s">
        <v>756</v>
      </c>
      <c r="D150" s="188" t="s">
        <v>692</v>
      </c>
      <c r="E150" s="188" t="s">
        <v>63</v>
      </c>
      <c r="F150" s="217">
        <v>2577.319587628866</v>
      </c>
      <c r="G150" s="217">
        <v>2500</v>
      </c>
      <c r="H150" s="217">
        <v>77.319587628865975</v>
      </c>
      <c r="I150" s="217"/>
      <c r="J150" s="217"/>
      <c r="K150" s="217">
        <v>2500</v>
      </c>
      <c r="L150" s="217"/>
      <c r="M150" s="217"/>
      <c r="N150" s="217"/>
      <c r="O150" s="217"/>
      <c r="P150" s="217"/>
      <c r="Q150" s="217"/>
      <c r="R150" s="217"/>
      <c r="S150" s="217"/>
      <c r="T150" s="217"/>
      <c r="U150" s="217"/>
      <c r="V150" s="217"/>
      <c r="W150" s="217"/>
      <c r="X150" s="217"/>
      <c r="Y150" s="217"/>
      <c r="Z150" s="217"/>
      <c r="AA150" s="217"/>
      <c r="AB150" s="561">
        <v>77</v>
      </c>
      <c r="AC150" s="561"/>
      <c r="AD150" s="561">
        <v>2577</v>
      </c>
      <c r="AE150" s="561">
        <v>2577</v>
      </c>
      <c r="AF150" s="561"/>
      <c r="AG150" s="561"/>
      <c r="AH150" s="561">
        <v>2577</v>
      </c>
      <c r="AI150" s="207"/>
    </row>
    <row r="151" spans="1:35" ht="18" customHeight="1">
      <c r="A151" s="188" t="s">
        <v>942</v>
      </c>
      <c r="B151" s="264" t="s">
        <v>476</v>
      </c>
      <c r="C151" s="188" t="s">
        <v>372</v>
      </c>
      <c r="D151" s="188" t="s">
        <v>862</v>
      </c>
      <c r="E151" s="188" t="s">
        <v>63</v>
      </c>
      <c r="F151" s="217">
        <v>3608.2474226804125</v>
      </c>
      <c r="G151" s="217">
        <v>3500</v>
      </c>
      <c r="H151" s="217">
        <v>108.24742268041237</v>
      </c>
      <c r="I151" s="217"/>
      <c r="J151" s="217"/>
      <c r="K151" s="217">
        <v>3500</v>
      </c>
      <c r="L151" s="217"/>
      <c r="M151" s="217"/>
      <c r="N151" s="217"/>
      <c r="O151" s="217"/>
      <c r="P151" s="217"/>
      <c r="Q151" s="217"/>
      <c r="R151" s="217"/>
      <c r="S151" s="217"/>
      <c r="T151" s="217"/>
      <c r="U151" s="217"/>
      <c r="V151" s="217"/>
      <c r="W151" s="217"/>
      <c r="X151" s="217"/>
      <c r="Y151" s="217"/>
      <c r="Z151" s="217"/>
      <c r="AA151" s="217"/>
      <c r="AB151" s="561">
        <f>+AH151-K151</f>
        <v>500</v>
      </c>
      <c r="AC151" s="561"/>
      <c r="AD151" s="561">
        <v>4000</v>
      </c>
      <c r="AE151" s="561">
        <v>4000</v>
      </c>
      <c r="AF151" s="561"/>
      <c r="AG151" s="561"/>
      <c r="AH151" s="561">
        <v>4000</v>
      </c>
      <c r="AI151" s="207"/>
    </row>
    <row r="152" spans="1:35" ht="27">
      <c r="A152" s="213" t="s">
        <v>946</v>
      </c>
      <c r="B152" s="265" t="s">
        <v>952</v>
      </c>
      <c r="C152" s="266"/>
      <c r="D152" s="267"/>
      <c r="E152" s="312"/>
      <c r="F152" s="261">
        <f t="shared" ref="F152:AH152" si="38">SUBTOTAL(9,F153:F163)</f>
        <v>71470.14432989691</v>
      </c>
      <c r="G152" s="261">
        <f t="shared" si="38"/>
        <v>69160</v>
      </c>
      <c r="H152" s="261">
        <f t="shared" si="38"/>
        <v>2310.144329896907</v>
      </c>
      <c r="I152" s="261"/>
      <c r="J152" s="261">
        <f t="shared" si="38"/>
        <v>0</v>
      </c>
      <c r="K152" s="261">
        <f t="shared" si="38"/>
        <v>69160</v>
      </c>
      <c r="L152" s="261"/>
      <c r="M152" s="261"/>
      <c r="N152" s="261"/>
      <c r="O152" s="261"/>
      <c r="P152" s="261"/>
      <c r="Q152" s="261"/>
      <c r="R152" s="261"/>
      <c r="S152" s="261"/>
      <c r="T152" s="261"/>
      <c r="U152" s="261"/>
      <c r="V152" s="261"/>
      <c r="W152" s="261"/>
      <c r="X152" s="261"/>
      <c r="Y152" s="261"/>
      <c r="Z152" s="261"/>
      <c r="AA152" s="261"/>
      <c r="AB152" s="564">
        <f t="shared" si="38"/>
        <v>0</v>
      </c>
      <c r="AC152" s="564">
        <f t="shared" si="38"/>
        <v>69160</v>
      </c>
      <c r="AD152" s="564">
        <f t="shared" si="38"/>
        <v>0</v>
      </c>
      <c r="AE152" s="564">
        <f t="shared" si="38"/>
        <v>0</v>
      </c>
      <c r="AF152" s="564">
        <f t="shared" si="38"/>
        <v>0</v>
      </c>
      <c r="AG152" s="564">
        <f t="shared" si="38"/>
        <v>0</v>
      </c>
      <c r="AH152" s="564">
        <f t="shared" si="38"/>
        <v>0</v>
      </c>
      <c r="AI152" s="207"/>
    </row>
    <row r="153" spans="1:35" ht="25.5">
      <c r="A153" s="188" t="s">
        <v>942</v>
      </c>
      <c r="B153" s="268" t="s">
        <v>1043</v>
      </c>
      <c r="C153" s="269" t="s">
        <v>504</v>
      </c>
      <c r="D153" s="270" t="s">
        <v>1044</v>
      </c>
      <c r="E153" s="271" t="s">
        <v>43</v>
      </c>
      <c r="F153" s="272">
        <v>12371.134020618556</v>
      </c>
      <c r="G153" s="272">
        <v>12000</v>
      </c>
      <c r="H153" s="272">
        <v>371.13402061855669</v>
      </c>
      <c r="I153" s="272"/>
      <c r="J153" s="272"/>
      <c r="K153" s="272">
        <v>12000</v>
      </c>
      <c r="L153" s="272"/>
      <c r="M153" s="272"/>
      <c r="N153" s="272"/>
      <c r="O153" s="272"/>
      <c r="P153" s="272"/>
      <c r="Q153" s="272"/>
      <c r="R153" s="272"/>
      <c r="S153" s="272"/>
      <c r="T153" s="272"/>
      <c r="U153" s="272"/>
      <c r="V153" s="272"/>
      <c r="W153" s="272"/>
      <c r="X153" s="272"/>
      <c r="Y153" s="272"/>
      <c r="Z153" s="272"/>
      <c r="AA153" s="272"/>
      <c r="AB153" s="561"/>
      <c r="AC153" s="561">
        <v>12000</v>
      </c>
      <c r="AD153" s="561"/>
      <c r="AE153" s="561"/>
      <c r="AF153" s="561"/>
      <c r="AG153" s="561"/>
      <c r="AH153" s="561"/>
      <c r="AI153" s="191" t="s">
        <v>1045</v>
      </c>
    </row>
    <row r="154" spans="1:35" ht="25.5">
      <c r="A154" s="188" t="s">
        <v>942</v>
      </c>
      <c r="B154" s="268" t="s">
        <v>1046</v>
      </c>
      <c r="C154" s="269" t="s">
        <v>351</v>
      </c>
      <c r="D154" s="270" t="s">
        <v>805</v>
      </c>
      <c r="E154" s="271" t="s">
        <v>43</v>
      </c>
      <c r="F154" s="272">
        <v>3092.783505154639</v>
      </c>
      <c r="G154" s="272">
        <v>3000</v>
      </c>
      <c r="H154" s="272">
        <v>92.783505154639172</v>
      </c>
      <c r="I154" s="272"/>
      <c r="J154" s="272"/>
      <c r="K154" s="272">
        <v>3000</v>
      </c>
      <c r="L154" s="272"/>
      <c r="M154" s="272"/>
      <c r="N154" s="272"/>
      <c r="O154" s="272"/>
      <c r="P154" s="272"/>
      <c r="Q154" s="272"/>
      <c r="R154" s="272"/>
      <c r="S154" s="272"/>
      <c r="T154" s="272"/>
      <c r="U154" s="272"/>
      <c r="V154" s="272"/>
      <c r="W154" s="272"/>
      <c r="X154" s="272"/>
      <c r="Y154" s="272"/>
      <c r="Z154" s="272"/>
      <c r="AA154" s="272"/>
      <c r="AB154" s="561"/>
      <c r="AC154" s="561">
        <v>3000</v>
      </c>
      <c r="AD154" s="561"/>
      <c r="AE154" s="561"/>
      <c r="AF154" s="561"/>
      <c r="AG154" s="561"/>
      <c r="AH154" s="561"/>
      <c r="AI154" s="191" t="s">
        <v>1047</v>
      </c>
    </row>
    <row r="155" spans="1:35" ht="25.5">
      <c r="A155" s="188" t="s">
        <v>942</v>
      </c>
      <c r="B155" s="268" t="s">
        <v>1048</v>
      </c>
      <c r="C155" s="269" t="s">
        <v>509</v>
      </c>
      <c r="D155" s="270" t="s">
        <v>1049</v>
      </c>
      <c r="E155" s="271" t="s">
        <v>43</v>
      </c>
      <c r="F155" s="272">
        <v>3608.2474226804125</v>
      </c>
      <c r="G155" s="272">
        <v>3500</v>
      </c>
      <c r="H155" s="272">
        <v>108.24742268041237</v>
      </c>
      <c r="I155" s="272"/>
      <c r="J155" s="272"/>
      <c r="K155" s="272">
        <v>3500</v>
      </c>
      <c r="L155" s="272"/>
      <c r="M155" s="272"/>
      <c r="N155" s="272"/>
      <c r="O155" s="272"/>
      <c r="P155" s="272"/>
      <c r="Q155" s="272"/>
      <c r="R155" s="272"/>
      <c r="S155" s="272"/>
      <c r="T155" s="272"/>
      <c r="U155" s="272"/>
      <c r="V155" s="272"/>
      <c r="W155" s="272"/>
      <c r="X155" s="272"/>
      <c r="Y155" s="272"/>
      <c r="Z155" s="272"/>
      <c r="AA155" s="272"/>
      <c r="AB155" s="561"/>
      <c r="AC155" s="561">
        <v>3500</v>
      </c>
      <c r="AD155" s="561"/>
      <c r="AE155" s="561"/>
      <c r="AF155" s="561"/>
      <c r="AG155" s="561"/>
      <c r="AH155" s="561"/>
      <c r="AI155" s="191" t="s">
        <v>1047</v>
      </c>
    </row>
    <row r="156" spans="1:35" ht="25.5">
      <c r="A156" s="188" t="s">
        <v>942</v>
      </c>
      <c r="B156" s="268" t="s">
        <v>1050</v>
      </c>
      <c r="C156" s="269" t="s">
        <v>504</v>
      </c>
      <c r="D156" s="270" t="s">
        <v>1051</v>
      </c>
      <c r="E156" s="271" t="s">
        <v>43</v>
      </c>
      <c r="F156" s="272">
        <v>2577.319587628866</v>
      </c>
      <c r="G156" s="272">
        <v>2500</v>
      </c>
      <c r="H156" s="272">
        <v>77.319587628865975</v>
      </c>
      <c r="I156" s="272"/>
      <c r="J156" s="272"/>
      <c r="K156" s="272">
        <v>2500</v>
      </c>
      <c r="L156" s="272"/>
      <c r="M156" s="272"/>
      <c r="N156" s="272"/>
      <c r="O156" s="272"/>
      <c r="P156" s="272"/>
      <c r="Q156" s="272"/>
      <c r="R156" s="272"/>
      <c r="S156" s="272"/>
      <c r="T156" s="272"/>
      <c r="U156" s="272"/>
      <c r="V156" s="272"/>
      <c r="W156" s="272"/>
      <c r="X156" s="272"/>
      <c r="Y156" s="272"/>
      <c r="Z156" s="272"/>
      <c r="AA156" s="272"/>
      <c r="AB156" s="561"/>
      <c r="AC156" s="561">
        <v>2500</v>
      </c>
      <c r="AD156" s="561"/>
      <c r="AE156" s="561"/>
      <c r="AF156" s="561"/>
      <c r="AG156" s="561"/>
      <c r="AH156" s="561"/>
      <c r="AI156" s="191" t="s">
        <v>1047</v>
      </c>
    </row>
    <row r="157" spans="1:35" ht="25.5">
      <c r="A157" s="188" t="s">
        <v>942</v>
      </c>
      <c r="B157" s="268" t="s">
        <v>1052</v>
      </c>
      <c r="C157" s="269" t="s">
        <v>762</v>
      </c>
      <c r="D157" s="270" t="s">
        <v>1053</v>
      </c>
      <c r="E157" s="271" t="s">
        <v>43</v>
      </c>
      <c r="F157" s="272">
        <v>2268.0412371134021</v>
      </c>
      <c r="G157" s="272">
        <v>2200</v>
      </c>
      <c r="H157" s="272">
        <v>68.041237113402062</v>
      </c>
      <c r="I157" s="272"/>
      <c r="J157" s="272"/>
      <c r="K157" s="272">
        <v>2200</v>
      </c>
      <c r="L157" s="272"/>
      <c r="M157" s="272"/>
      <c r="N157" s="272"/>
      <c r="O157" s="272"/>
      <c r="P157" s="272"/>
      <c r="Q157" s="272"/>
      <c r="R157" s="272"/>
      <c r="S157" s="272"/>
      <c r="T157" s="272"/>
      <c r="U157" s="272"/>
      <c r="V157" s="272"/>
      <c r="W157" s="272"/>
      <c r="X157" s="272"/>
      <c r="Y157" s="272"/>
      <c r="Z157" s="272"/>
      <c r="AA157" s="272"/>
      <c r="AB157" s="561"/>
      <c r="AC157" s="561">
        <v>2200</v>
      </c>
      <c r="AD157" s="561"/>
      <c r="AE157" s="561"/>
      <c r="AF157" s="561"/>
      <c r="AG157" s="561"/>
      <c r="AH157" s="561"/>
      <c r="AI157" s="191" t="s">
        <v>1047</v>
      </c>
    </row>
    <row r="158" spans="1:35" ht="25.5">
      <c r="A158" s="188" t="s">
        <v>942</v>
      </c>
      <c r="B158" s="268" t="s">
        <v>1054</v>
      </c>
      <c r="C158" s="269" t="s">
        <v>371</v>
      </c>
      <c r="D158" s="270" t="s">
        <v>1055</v>
      </c>
      <c r="E158" s="271" t="s">
        <v>63</v>
      </c>
      <c r="F158" s="272">
        <v>8247.42268041237</v>
      </c>
      <c r="G158" s="272">
        <v>8000</v>
      </c>
      <c r="H158" s="272">
        <v>247.42268041237114</v>
      </c>
      <c r="I158" s="272"/>
      <c r="J158" s="272"/>
      <c r="K158" s="272">
        <v>8000</v>
      </c>
      <c r="L158" s="272"/>
      <c r="M158" s="272"/>
      <c r="N158" s="272"/>
      <c r="O158" s="272"/>
      <c r="P158" s="272"/>
      <c r="Q158" s="272"/>
      <c r="R158" s="272"/>
      <c r="S158" s="272"/>
      <c r="T158" s="272"/>
      <c r="U158" s="272"/>
      <c r="V158" s="272"/>
      <c r="W158" s="272"/>
      <c r="X158" s="272"/>
      <c r="Y158" s="272"/>
      <c r="Z158" s="272"/>
      <c r="AA158" s="272"/>
      <c r="AB158" s="561"/>
      <c r="AC158" s="561">
        <v>8000</v>
      </c>
      <c r="AD158" s="561"/>
      <c r="AE158" s="561"/>
      <c r="AF158" s="561"/>
      <c r="AG158" s="561"/>
      <c r="AH158" s="561"/>
      <c r="AI158" s="207" t="s">
        <v>991</v>
      </c>
    </row>
    <row r="159" spans="1:35" ht="25.5">
      <c r="A159" s="188" t="s">
        <v>942</v>
      </c>
      <c r="B159" s="268" t="s">
        <v>1056</v>
      </c>
      <c r="C159" s="269" t="s">
        <v>760</v>
      </c>
      <c r="D159" s="270" t="s">
        <v>836</v>
      </c>
      <c r="E159" s="271" t="s">
        <v>63</v>
      </c>
      <c r="F159" s="272">
        <v>3092.783505154639</v>
      </c>
      <c r="G159" s="272">
        <v>3000</v>
      </c>
      <c r="H159" s="272">
        <v>92.783505154639172</v>
      </c>
      <c r="I159" s="272"/>
      <c r="J159" s="272"/>
      <c r="K159" s="272">
        <v>3000</v>
      </c>
      <c r="L159" s="272"/>
      <c r="M159" s="272"/>
      <c r="N159" s="272"/>
      <c r="O159" s="272"/>
      <c r="P159" s="272"/>
      <c r="Q159" s="272"/>
      <c r="R159" s="272"/>
      <c r="S159" s="272"/>
      <c r="T159" s="272"/>
      <c r="U159" s="272"/>
      <c r="V159" s="272"/>
      <c r="W159" s="272"/>
      <c r="X159" s="272"/>
      <c r="Y159" s="272"/>
      <c r="Z159" s="272"/>
      <c r="AA159" s="272"/>
      <c r="AB159" s="561"/>
      <c r="AC159" s="561">
        <v>3000</v>
      </c>
      <c r="AD159" s="561"/>
      <c r="AE159" s="561"/>
      <c r="AF159" s="561"/>
      <c r="AG159" s="561"/>
      <c r="AH159" s="561"/>
      <c r="AI159" s="191" t="s">
        <v>1047</v>
      </c>
    </row>
    <row r="160" spans="1:35" ht="51">
      <c r="A160" s="188" t="s">
        <v>942</v>
      </c>
      <c r="B160" s="268" t="s">
        <v>499</v>
      </c>
      <c r="C160" s="269" t="s">
        <v>500</v>
      </c>
      <c r="D160" s="270" t="s">
        <v>598</v>
      </c>
      <c r="E160" s="271" t="s">
        <v>63</v>
      </c>
      <c r="F160" s="272">
        <v>22680.412371134022</v>
      </c>
      <c r="G160" s="272">
        <v>22000</v>
      </c>
      <c r="H160" s="272">
        <v>680.41237113402065</v>
      </c>
      <c r="I160" s="272"/>
      <c r="J160" s="272"/>
      <c r="K160" s="272">
        <v>22000</v>
      </c>
      <c r="L160" s="272"/>
      <c r="M160" s="272"/>
      <c r="N160" s="272"/>
      <c r="O160" s="272"/>
      <c r="P160" s="272"/>
      <c r="Q160" s="272"/>
      <c r="R160" s="272"/>
      <c r="S160" s="272"/>
      <c r="T160" s="272"/>
      <c r="U160" s="272"/>
      <c r="V160" s="272"/>
      <c r="W160" s="272"/>
      <c r="X160" s="272"/>
      <c r="Y160" s="272"/>
      <c r="Z160" s="272"/>
      <c r="AA160" s="272"/>
      <c r="AB160" s="561"/>
      <c r="AC160" s="561">
        <v>22000</v>
      </c>
      <c r="AD160" s="561"/>
      <c r="AE160" s="561"/>
      <c r="AF160" s="561"/>
      <c r="AG160" s="561"/>
      <c r="AH160" s="561"/>
      <c r="AI160" s="191" t="s">
        <v>1057</v>
      </c>
    </row>
    <row r="161" spans="1:36" ht="25.5">
      <c r="A161" s="188" t="s">
        <v>942</v>
      </c>
      <c r="B161" s="268" t="s">
        <v>1058</v>
      </c>
      <c r="C161" s="269" t="s">
        <v>756</v>
      </c>
      <c r="D161" s="270" t="s">
        <v>1059</v>
      </c>
      <c r="E161" s="271" t="s">
        <v>43</v>
      </c>
      <c r="F161" s="272">
        <v>9450</v>
      </c>
      <c r="G161" s="272">
        <v>9000</v>
      </c>
      <c r="H161" s="272">
        <v>450</v>
      </c>
      <c r="I161" s="272"/>
      <c r="J161" s="272"/>
      <c r="K161" s="272">
        <v>9000</v>
      </c>
      <c r="L161" s="272"/>
      <c r="M161" s="272"/>
      <c r="N161" s="272"/>
      <c r="O161" s="272"/>
      <c r="P161" s="272"/>
      <c r="Q161" s="272"/>
      <c r="R161" s="272"/>
      <c r="S161" s="272"/>
      <c r="T161" s="272"/>
      <c r="U161" s="272"/>
      <c r="V161" s="272"/>
      <c r="W161" s="272"/>
      <c r="X161" s="272"/>
      <c r="Y161" s="272"/>
      <c r="Z161" s="272"/>
      <c r="AA161" s="272"/>
      <c r="AB161" s="561"/>
      <c r="AC161" s="561">
        <v>9000</v>
      </c>
      <c r="AD161" s="561"/>
      <c r="AE161" s="561"/>
      <c r="AF161" s="561"/>
      <c r="AG161" s="561"/>
      <c r="AH161" s="561"/>
      <c r="AI161" s="207" t="s">
        <v>1060</v>
      </c>
    </row>
    <row r="162" spans="1:36" ht="25.5">
      <c r="A162" s="188" t="s">
        <v>942</v>
      </c>
      <c r="B162" s="268" t="s">
        <v>1061</v>
      </c>
      <c r="C162" s="269" t="s">
        <v>351</v>
      </c>
      <c r="D162" s="270" t="s">
        <v>1062</v>
      </c>
      <c r="E162" s="271" t="s">
        <v>43</v>
      </c>
      <c r="F162" s="272">
        <v>4082</v>
      </c>
      <c r="G162" s="272">
        <v>3960</v>
      </c>
      <c r="H162" s="272">
        <v>122</v>
      </c>
      <c r="I162" s="272"/>
      <c r="J162" s="272"/>
      <c r="K162" s="272">
        <v>3960</v>
      </c>
      <c r="L162" s="272"/>
      <c r="M162" s="272"/>
      <c r="N162" s="272"/>
      <c r="O162" s="272"/>
      <c r="P162" s="272"/>
      <c r="Q162" s="272"/>
      <c r="R162" s="272"/>
      <c r="S162" s="272"/>
      <c r="T162" s="272"/>
      <c r="U162" s="272"/>
      <c r="V162" s="272"/>
      <c r="W162" s="272"/>
      <c r="X162" s="272"/>
      <c r="Y162" s="272"/>
      <c r="Z162" s="272"/>
      <c r="AA162" s="272"/>
      <c r="AB162" s="561"/>
      <c r="AC162" s="561">
        <v>3960</v>
      </c>
      <c r="AD162" s="561"/>
      <c r="AE162" s="561"/>
      <c r="AF162" s="561"/>
      <c r="AG162" s="561"/>
      <c r="AH162" s="561"/>
      <c r="AI162" s="191" t="s">
        <v>1063</v>
      </c>
    </row>
    <row r="163" spans="1:36" ht="38.25">
      <c r="A163" s="188" t="s">
        <v>942</v>
      </c>
      <c r="B163" s="268" t="s">
        <v>1064</v>
      </c>
      <c r="C163" s="269" t="s">
        <v>500</v>
      </c>
      <c r="D163" s="270" t="s">
        <v>1065</v>
      </c>
      <c r="E163" s="271" t="s">
        <v>71</v>
      </c>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561"/>
      <c r="AC163" s="561"/>
      <c r="AD163" s="561"/>
      <c r="AE163" s="561"/>
      <c r="AF163" s="561"/>
      <c r="AG163" s="561"/>
      <c r="AH163" s="561"/>
      <c r="AI163" s="191" t="s">
        <v>1066</v>
      </c>
    </row>
    <row r="164" spans="1:36" s="277" customFormat="1" ht="18" customHeight="1">
      <c r="A164" s="273" t="s">
        <v>989</v>
      </c>
      <c r="B164" s="274" t="s">
        <v>997</v>
      </c>
      <c r="C164" s="275"/>
      <c r="D164" s="275"/>
      <c r="E164" s="275"/>
      <c r="F164" s="276">
        <f t="shared" ref="F164:AH164" si="39">SUBTOTAL(9,F165:F170)</f>
        <v>0</v>
      </c>
      <c r="G164" s="276">
        <f t="shared" si="39"/>
        <v>0</v>
      </c>
      <c r="H164" s="276">
        <f t="shared" si="39"/>
        <v>0</v>
      </c>
      <c r="I164" s="276"/>
      <c r="J164" s="276">
        <f t="shared" si="39"/>
        <v>0</v>
      </c>
      <c r="K164" s="276">
        <f t="shared" si="39"/>
        <v>0</v>
      </c>
      <c r="L164" s="276"/>
      <c r="M164" s="276"/>
      <c r="N164" s="276"/>
      <c r="O164" s="276"/>
      <c r="P164" s="276"/>
      <c r="Q164" s="276"/>
      <c r="R164" s="276"/>
      <c r="S164" s="276"/>
      <c r="T164" s="276"/>
      <c r="U164" s="276"/>
      <c r="V164" s="276"/>
      <c r="W164" s="276"/>
      <c r="X164" s="276"/>
      <c r="Y164" s="276"/>
      <c r="Z164" s="276"/>
      <c r="AA164" s="276"/>
      <c r="AB164" s="564">
        <f t="shared" si="39"/>
        <v>64847.588000000003</v>
      </c>
      <c r="AC164" s="564">
        <f t="shared" si="39"/>
        <v>0</v>
      </c>
      <c r="AD164" s="564">
        <f t="shared" si="39"/>
        <v>66229.588000000003</v>
      </c>
      <c r="AE164" s="564">
        <f t="shared" si="39"/>
        <v>64847.588000000003</v>
      </c>
      <c r="AF164" s="564">
        <f t="shared" si="39"/>
        <v>1382</v>
      </c>
      <c r="AG164" s="564">
        <f t="shared" si="39"/>
        <v>0</v>
      </c>
      <c r="AH164" s="564">
        <f t="shared" si="39"/>
        <v>64847.588000000003</v>
      </c>
      <c r="AI164" s="207"/>
      <c r="AJ164" s="1129"/>
    </row>
    <row r="165" spans="1:36" s="277" customFormat="1" ht="25.5">
      <c r="A165" s="188" t="s">
        <v>942</v>
      </c>
      <c r="B165" s="278" t="s">
        <v>501</v>
      </c>
      <c r="C165" s="279" t="s">
        <v>373</v>
      </c>
      <c r="D165" s="280" t="s">
        <v>502</v>
      </c>
      <c r="E165" s="271" t="s">
        <v>71</v>
      </c>
      <c r="F165" s="279"/>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566">
        <v>12600</v>
      </c>
      <c r="AC165" s="561"/>
      <c r="AD165" s="566">
        <v>12840</v>
      </c>
      <c r="AE165" s="566">
        <v>12600</v>
      </c>
      <c r="AF165" s="566">
        <v>240</v>
      </c>
      <c r="AG165" s="566"/>
      <c r="AH165" s="566">
        <v>12600</v>
      </c>
      <c r="AI165" s="191" t="s">
        <v>999</v>
      </c>
      <c r="AJ165" s="1129"/>
    </row>
    <row r="166" spans="1:36" s="277" customFormat="1" ht="25.5">
      <c r="A166" s="188" t="s">
        <v>942</v>
      </c>
      <c r="B166" s="278" t="s">
        <v>503</v>
      </c>
      <c r="C166" s="279" t="s">
        <v>504</v>
      </c>
      <c r="D166" s="280" t="s">
        <v>505</v>
      </c>
      <c r="E166" s="271" t="s">
        <v>71</v>
      </c>
      <c r="F166" s="279"/>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566">
        <v>12000</v>
      </c>
      <c r="AC166" s="561"/>
      <c r="AD166" s="566">
        <v>12500</v>
      </c>
      <c r="AE166" s="566">
        <v>12000</v>
      </c>
      <c r="AF166" s="566">
        <v>500</v>
      </c>
      <c r="AG166" s="566"/>
      <c r="AH166" s="566">
        <v>12000</v>
      </c>
      <c r="AI166" s="191" t="s">
        <v>999</v>
      </c>
      <c r="AJ166" s="1129"/>
    </row>
    <row r="167" spans="1:36" s="277" customFormat="1" ht="25.5">
      <c r="A167" s="188" t="s">
        <v>942</v>
      </c>
      <c r="B167" s="278" t="s">
        <v>506</v>
      </c>
      <c r="C167" s="279" t="s">
        <v>370</v>
      </c>
      <c r="D167" s="280" t="s">
        <v>507</v>
      </c>
      <c r="E167" s="271" t="s">
        <v>71</v>
      </c>
      <c r="F167" s="279"/>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566">
        <v>5200</v>
      </c>
      <c r="AC167" s="561"/>
      <c r="AD167" s="566">
        <v>5500</v>
      </c>
      <c r="AE167" s="566">
        <v>5200</v>
      </c>
      <c r="AF167" s="566">
        <v>300</v>
      </c>
      <c r="AG167" s="566"/>
      <c r="AH167" s="566">
        <v>5200</v>
      </c>
      <c r="AI167" s="191" t="s">
        <v>999</v>
      </c>
      <c r="AJ167" s="1129"/>
    </row>
    <row r="168" spans="1:36" s="277" customFormat="1" ht="25.5">
      <c r="A168" s="188" t="s">
        <v>942</v>
      </c>
      <c r="B168" s="278" t="s">
        <v>508</v>
      </c>
      <c r="C168" s="279" t="s">
        <v>509</v>
      </c>
      <c r="D168" s="280" t="s">
        <v>510</v>
      </c>
      <c r="E168" s="271" t="s">
        <v>71</v>
      </c>
      <c r="F168" s="279"/>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566">
        <v>10000</v>
      </c>
      <c r="AC168" s="561"/>
      <c r="AD168" s="566">
        <v>10242</v>
      </c>
      <c r="AE168" s="566">
        <v>10000</v>
      </c>
      <c r="AF168" s="566">
        <v>242</v>
      </c>
      <c r="AG168" s="566"/>
      <c r="AH168" s="566">
        <v>10000</v>
      </c>
      <c r="AI168" s="191" t="s">
        <v>999</v>
      </c>
      <c r="AJ168" s="1129"/>
    </row>
    <row r="169" spans="1:36" s="277" customFormat="1" ht="25.5">
      <c r="A169" s="188" t="s">
        <v>942</v>
      </c>
      <c r="B169" s="278" t="s">
        <v>511</v>
      </c>
      <c r="C169" s="279" t="s">
        <v>512</v>
      </c>
      <c r="D169" s="280" t="s">
        <v>513</v>
      </c>
      <c r="E169" s="271" t="s">
        <v>71</v>
      </c>
      <c r="F169" s="279"/>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566">
        <v>1900</v>
      </c>
      <c r="AC169" s="561"/>
      <c r="AD169" s="566">
        <v>2000</v>
      </c>
      <c r="AE169" s="566">
        <v>1900</v>
      </c>
      <c r="AF169" s="566">
        <v>100</v>
      </c>
      <c r="AG169" s="566"/>
      <c r="AH169" s="566">
        <v>1900</v>
      </c>
      <c r="AI169" s="191" t="s">
        <v>999</v>
      </c>
      <c r="AJ169" s="1129"/>
    </row>
    <row r="170" spans="1:36" s="277" customFormat="1" ht="25.5">
      <c r="A170" s="188" t="s">
        <v>942</v>
      </c>
      <c r="B170" s="278" t="s">
        <v>1067</v>
      </c>
      <c r="C170" s="279" t="s">
        <v>751</v>
      </c>
      <c r="D170" s="280" t="s">
        <v>1068</v>
      </c>
      <c r="E170" s="271" t="s">
        <v>71</v>
      </c>
      <c r="F170" s="279"/>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566">
        <v>23147.588</v>
      </c>
      <c r="AC170" s="561"/>
      <c r="AD170" s="566">
        <v>23147.588</v>
      </c>
      <c r="AE170" s="566">
        <v>23147.588</v>
      </c>
      <c r="AF170" s="566"/>
      <c r="AG170" s="566"/>
      <c r="AH170" s="566">
        <v>23147.588</v>
      </c>
      <c r="AI170" s="191" t="s">
        <v>999</v>
      </c>
      <c r="AJ170" s="1129"/>
    </row>
    <row r="171" spans="1:36" s="282" customFormat="1" ht="18" customHeight="1">
      <c r="A171" s="233">
        <v>3</v>
      </c>
      <c r="B171" s="281" t="s">
        <v>247</v>
      </c>
      <c r="C171" s="233"/>
      <c r="D171" s="234"/>
      <c r="E171" s="233"/>
      <c r="F171" s="235">
        <f>+F172</f>
        <v>87050</v>
      </c>
      <c r="G171" s="235">
        <f t="shared" ref="G171:N171" si="40">+G172</f>
        <v>82800</v>
      </c>
      <c r="H171" s="235">
        <f t="shared" si="40"/>
        <v>0</v>
      </c>
      <c r="I171" s="235">
        <f t="shared" si="40"/>
        <v>2175</v>
      </c>
      <c r="J171" s="235">
        <f t="shared" si="40"/>
        <v>2075</v>
      </c>
      <c r="K171" s="235">
        <f t="shared" si="40"/>
        <v>82800</v>
      </c>
      <c r="L171" s="235">
        <f t="shared" si="40"/>
        <v>82800</v>
      </c>
      <c r="M171" s="235">
        <f t="shared" si="40"/>
        <v>0</v>
      </c>
      <c r="N171" s="235">
        <f t="shared" si="40"/>
        <v>0</v>
      </c>
      <c r="O171" s="235"/>
      <c r="P171" s="235"/>
      <c r="Q171" s="235"/>
      <c r="R171" s="235"/>
      <c r="S171" s="235">
        <f t="shared" ref="S171:AA171" si="41">+S172</f>
        <v>87045.48000000001</v>
      </c>
      <c r="T171" s="235">
        <f t="shared" si="41"/>
        <v>85817</v>
      </c>
      <c r="U171" s="235">
        <f t="shared" si="41"/>
        <v>0</v>
      </c>
      <c r="V171" s="235">
        <f t="shared" si="41"/>
        <v>0</v>
      </c>
      <c r="W171" s="235">
        <f t="shared" si="41"/>
        <v>228.48000000000002</v>
      </c>
      <c r="X171" s="235">
        <f t="shared" si="41"/>
        <v>86817</v>
      </c>
      <c r="Y171" s="235">
        <f t="shared" si="41"/>
        <v>85817</v>
      </c>
      <c r="Z171" s="235">
        <f t="shared" si="41"/>
        <v>0</v>
      </c>
      <c r="AA171" s="235">
        <f t="shared" si="41"/>
        <v>0</v>
      </c>
      <c r="AB171" s="578" t="e">
        <f>+AB172+#REF!</f>
        <v>#REF!</v>
      </c>
      <c r="AC171" s="578" t="e">
        <f>+AC172+#REF!</f>
        <v>#REF!</v>
      </c>
      <c r="AD171" s="578" t="e">
        <f>+AD172+#REF!</f>
        <v>#REF!</v>
      </c>
      <c r="AE171" s="578" t="e">
        <f>+AE172+#REF!</f>
        <v>#REF!</v>
      </c>
      <c r="AF171" s="578" t="e">
        <f>+AF172+#REF!</f>
        <v>#REF!</v>
      </c>
      <c r="AG171" s="578" t="e">
        <f>+AG172+#REF!</f>
        <v>#REF!</v>
      </c>
      <c r="AH171" s="578" t="e">
        <f>+AH172+#REF!</f>
        <v>#REF!</v>
      </c>
      <c r="AI171" s="236"/>
    </row>
    <row r="172" spans="1:36" s="283" customFormat="1" ht="18" customHeight="1">
      <c r="A172" s="238" t="s">
        <v>940</v>
      </c>
      <c r="B172" s="183" t="s">
        <v>964</v>
      </c>
      <c r="C172" s="238"/>
      <c r="D172" s="239"/>
      <c r="E172" s="238"/>
      <c r="F172" s="240">
        <f t="shared" ref="F172:N172" si="42">SUBTOTAL(9,F173:F188)</f>
        <v>87050</v>
      </c>
      <c r="G172" s="240">
        <f t="shared" si="42"/>
        <v>82800</v>
      </c>
      <c r="H172" s="240">
        <f t="shared" si="42"/>
        <v>0</v>
      </c>
      <c r="I172" s="240">
        <f t="shared" si="42"/>
        <v>2175</v>
      </c>
      <c r="J172" s="240">
        <f t="shared" si="42"/>
        <v>2075</v>
      </c>
      <c r="K172" s="240">
        <f t="shared" si="42"/>
        <v>82800</v>
      </c>
      <c r="L172" s="240">
        <f t="shared" si="42"/>
        <v>82800</v>
      </c>
      <c r="M172" s="240">
        <f t="shared" si="42"/>
        <v>0</v>
      </c>
      <c r="N172" s="240">
        <f t="shared" si="42"/>
        <v>0</v>
      </c>
      <c r="O172" s="240"/>
      <c r="P172" s="240"/>
      <c r="Q172" s="240"/>
      <c r="R172" s="240"/>
      <c r="S172" s="240">
        <f t="shared" ref="S172:AA172" si="43">SUBTOTAL(9,S173:S188)</f>
        <v>87045.48000000001</v>
      </c>
      <c r="T172" s="240">
        <f t="shared" si="43"/>
        <v>85817</v>
      </c>
      <c r="U172" s="240">
        <f t="shared" si="43"/>
        <v>0</v>
      </c>
      <c r="V172" s="240">
        <f t="shared" si="43"/>
        <v>0</v>
      </c>
      <c r="W172" s="240">
        <f t="shared" si="43"/>
        <v>228.48000000000002</v>
      </c>
      <c r="X172" s="240">
        <f t="shared" si="43"/>
        <v>86817</v>
      </c>
      <c r="Y172" s="240">
        <f t="shared" si="43"/>
        <v>85817</v>
      </c>
      <c r="Z172" s="240">
        <f t="shared" si="43"/>
        <v>0</v>
      </c>
      <c r="AA172" s="240">
        <f t="shared" si="43"/>
        <v>0</v>
      </c>
      <c r="AB172" s="563">
        <f t="shared" ref="AB172:AH172" si="44">SUBTOTAL(9,AB187:AB188)</f>
        <v>0</v>
      </c>
      <c r="AC172" s="563">
        <f t="shared" si="44"/>
        <v>0</v>
      </c>
      <c r="AD172" s="563">
        <f t="shared" si="44"/>
        <v>0</v>
      </c>
      <c r="AE172" s="563">
        <f t="shared" si="44"/>
        <v>0</v>
      </c>
      <c r="AF172" s="563">
        <f t="shared" si="44"/>
        <v>0</v>
      </c>
      <c r="AG172" s="563">
        <f t="shared" si="44"/>
        <v>0</v>
      </c>
      <c r="AH172" s="563">
        <f t="shared" si="44"/>
        <v>0</v>
      </c>
      <c r="AI172" s="241"/>
    </row>
    <row r="173" spans="1:36" s="287" customFormat="1" ht="38.25">
      <c r="A173" s="244"/>
      <c r="B173" s="284" t="s">
        <v>478</v>
      </c>
      <c r="C173" s="679" t="s">
        <v>717</v>
      </c>
      <c r="D173" s="285" t="s">
        <v>1446</v>
      </c>
      <c r="E173" s="244" t="s">
        <v>150</v>
      </c>
      <c r="F173" s="286">
        <f t="shared" ref="F173:F188" si="45">SUM(G173:J173)</f>
        <v>8000</v>
      </c>
      <c r="G173" s="245">
        <v>7000</v>
      </c>
      <c r="H173" s="245"/>
      <c r="I173" s="245">
        <v>500</v>
      </c>
      <c r="J173" s="245">
        <v>500</v>
      </c>
      <c r="K173" s="286">
        <f t="shared" ref="K173:K188" si="46">SUM(L173:N173)</f>
        <v>7000</v>
      </c>
      <c r="L173" s="245">
        <v>7000</v>
      </c>
      <c r="M173" s="245"/>
      <c r="N173" s="245"/>
      <c r="O173" s="245"/>
      <c r="P173" s="354" t="s">
        <v>717</v>
      </c>
      <c r="Q173" s="354" t="s">
        <v>839</v>
      </c>
      <c r="R173" s="354" t="s">
        <v>163</v>
      </c>
      <c r="S173" s="245">
        <f>SUM(T173:W173)</f>
        <v>8000</v>
      </c>
      <c r="T173" s="245">
        <v>8000</v>
      </c>
      <c r="U173" s="245"/>
      <c r="V173" s="245"/>
      <c r="W173" s="245"/>
      <c r="X173" s="245">
        <f>SUM(Y173:AA173)</f>
        <v>8000</v>
      </c>
      <c r="Y173" s="245">
        <v>8000</v>
      </c>
      <c r="Z173" s="245"/>
      <c r="AA173" s="245"/>
      <c r="AB173" s="561"/>
      <c r="AC173" s="561"/>
      <c r="AD173" s="561"/>
      <c r="AE173" s="561"/>
      <c r="AF173" s="561"/>
      <c r="AG173" s="561"/>
      <c r="AH173" s="561"/>
      <c r="AI173" s="250" t="s">
        <v>1449</v>
      </c>
    </row>
    <row r="174" spans="1:36" s="287" customFormat="1" ht="38.25">
      <c r="A174" s="244"/>
      <c r="B174" s="284" t="s">
        <v>479</v>
      </c>
      <c r="C174" s="354" t="s">
        <v>840</v>
      </c>
      <c r="D174" s="285" t="s">
        <v>885</v>
      </c>
      <c r="E174" s="244" t="s">
        <v>150</v>
      </c>
      <c r="F174" s="286">
        <f t="shared" si="45"/>
        <v>5300</v>
      </c>
      <c r="G174" s="245">
        <v>5000</v>
      </c>
      <c r="H174" s="245"/>
      <c r="I174" s="245">
        <v>200</v>
      </c>
      <c r="J174" s="245">
        <v>100</v>
      </c>
      <c r="K174" s="286">
        <f t="shared" si="46"/>
        <v>5000</v>
      </c>
      <c r="L174" s="245">
        <v>5000</v>
      </c>
      <c r="M174" s="245"/>
      <c r="N174" s="245"/>
      <c r="O174" s="245"/>
      <c r="P174" s="354" t="s">
        <v>840</v>
      </c>
      <c r="Q174" s="354" t="s">
        <v>841</v>
      </c>
      <c r="R174" s="354" t="s">
        <v>163</v>
      </c>
      <c r="S174" s="245">
        <f>SUM(T174:W174)</f>
        <v>5300</v>
      </c>
      <c r="T174" s="680">
        <v>5300</v>
      </c>
      <c r="U174" s="245"/>
      <c r="V174" s="245"/>
      <c r="W174" s="245"/>
      <c r="X174" s="245">
        <f>SUM(Y174:AB174)</f>
        <v>5300</v>
      </c>
      <c r="Y174" s="680">
        <v>5300</v>
      </c>
      <c r="Z174" s="245"/>
      <c r="AA174" s="245"/>
      <c r="AB174" s="561"/>
      <c r="AC174" s="561"/>
      <c r="AD174" s="561"/>
      <c r="AE174" s="561"/>
      <c r="AF174" s="561"/>
      <c r="AG174" s="561"/>
      <c r="AH174" s="561"/>
      <c r="AI174" s="250" t="s">
        <v>1449</v>
      </c>
    </row>
    <row r="175" spans="1:36" s="287" customFormat="1" ht="38.25">
      <c r="A175" s="244"/>
      <c r="B175" s="284" t="s">
        <v>480</v>
      </c>
      <c r="C175" s="285" t="s">
        <v>718</v>
      </c>
      <c r="D175" s="285" t="s">
        <v>842</v>
      </c>
      <c r="E175" s="285" t="s">
        <v>163</v>
      </c>
      <c r="F175" s="286">
        <f t="shared" si="45"/>
        <v>7000</v>
      </c>
      <c r="G175" s="286">
        <v>7000</v>
      </c>
      <c r="H175" s="286"/>
      <c r="I175" s="286"/>
      <c r="J175" s="286"/>
      <c r="K175" s="286">
        <f t="shared" si="46"/>
        <v>7000</v>
      </c>
      <c r="L175" s="678">
        <v>7000</v>
      </c>
      <c r="M175" s="286"/>
      <c r="N175" s="286"/>
      <c r="O175" s="286"/>
      <c r="P175" s="354" t="s">
        <v>718</v>
      </c>
      <c r="Q175" s="354" t="s">
        <v>842</v>
      </c>
      <c r="R175" s="354" t="s">
        <v>163</v>
      </c>
      <c r="S175" s="286">
        <v>6600</v>
      </c>
      <c r="T175" s="286">
        <v>6600</v>
      </c>
      <c r="U175" s="286"/>
      <c r="V175" s="286"/>
      <c r="W175" s="286"/>
      <c r="X175" s="286">
        <v>6600</v>
      </c>
      <c r="Y175" s="286">
        <v>6600</v>
      </c>
      <c r="Z175" s="286"/>
      <c r="AA175" s="286"/>
      <c r="AB175" s="561"/>
      <c r="AC175" s="561"/>
      <c r="AD175" s="561"/>
      <c r="AE175" s="561"/>
      <c r="AF175" s="561"/>
      <c r="AG175" s="561"/>
      <c r="AH175" s="561"/>
      <c r="AI175" s="250" t="s">
        <v>1449</v>
      </c>
    </row>
    <row r="176" spans="1:36" s="287" customFormat="1" ht="38.25">
      <c r="A176" s="244"/>
      <c r="B176" s="284" t="s">
        <v>481</v>
      </c>
      <c r="C176" s="354" t="s">
        <v>719</v>
      </c>
      <c r="D176" s="285" t="s">
        <v>1447</v>
      </c>
      <c r="E176" s="244" t="s">
        <v>150</v>
      </c>
      <c r="F176" s="286">
        <f t="shared" si="45"/>
        <v>5600</v>
      </c>
      <c r="G176" s="245">
        <v>5000</v>
      </c>
      <c r="H176" s="245"/>
      <c r="I176" s="245">
        <v>300</v>
      </c>
      <c r="J176" s="245">
        <v>300</v>
      </c>
      <c r="K176" s="286">
        <f t="shared" si="46"/>
        <v>5000</v>
      </c>
      <c r="L176" s="245">
        <v>5000</v>
      </c>
      <c r="M176" s="245"/>
      <c r="N176" s="245"/>
      <c r="O176" s="245"/>
      <c r="P176" s="354" t="s">
        <v>719</v>
      </c>
      <c r="Q176" s="354" t="s">
        <v>843</v>
      </c>
      <c r="R176" s="354" t="s">
        <v>163</v>
      </c>
      <c r="S176" s="286">
        <v>6600</v>
      </c>
      <c r="T176" s="245">
        <v>5600</v>
      </c>
      <c r="U176" s="245"/>
      <c r="V176" s="245"/>
      <c r="W176" s="245"/>
      <c r="X176" s="286">
        <v>6600</v>
      </c>
      <c r="Y176" s="245">
        <v>5600</v>
      </c>
      <c r="Z176" s="245"/>
      <c r="AA176" s="245"/>
      <c r="AB176" s="561"/>
      <c r="AC176" s="561"/>
      <c r="AD176" s="561"/>
      <c r="AE176" s="561"/>
      <c r="AF176" s="561"/>
      <c r="AG176" s="561"/>
      <c r="AH176" s="561"/>
      <c r="AI176" s="250" t="s">
        <v>1449</v>
      </c>
    </row>
    <row r="177" spans="1:35" s="287" customFormat="1" ht="38.25">
      <c r="A177" s="244"/>
      <c r="B177" s="284" t="s">
        <v>482</v>
      </c>
      <c r="C177" s="285" t="s">
        <v>718</v>
      </c>
      <c r="D177" s="285" t="s">
        <v>688</v>
      </c>
      <c r="E177" s="285" t="s">
        <v>163</v>
      </c>
      <c r="F177" s="286">
        <f t="shared" si="45"/>
        <v>4000</v>
      </c>
      <c r="G177" s="286">
        <v>4000</v>
      </c>
      <c r="H177" s="286"/>
      <c r="I177" s="286"/>
      <c r="J177" s="286"/>
      <c r="K177" s="286">
        <f t="shared" si="46"/>
        <v>4000</v>
      </c>
      <c r="L177" s="286">
        <v>4000</v>
      </c>
      <c r="M177" s="286"/>
      <c r="N177" s="286"/>
      <c r="O177" s="286"/>
      <c r="P177" s="285" t="s">
        <v>718</v>
      </c>
      <c r="Q177" s="285" t="s">
        <v>844</v>
      </c>
      <c r="R177" s="285" t="s">
        <v>163</v>
      </c>
      <c r="S177" s="286">
        <v>3700</v>
      </c>
      <c r="T177" s="286">
        <v>3700</v>
      </c>
      <c r="U177" s="286"/>
      <c r="V177" s="286"/>
      <c r="W177" s="286"/>
      <c r="X177" s="286">
        <v>3700</v>
      </c>
      <c r="Y177" s="286">
        <v>3700</v>
      </c>
      <c r="Z177" s="286"/>
      <c r="AA177" s="286"/>
      <c r="AB177" s="561"/>
      <c r="AC177" s="561"/>
      <c r="AD177" s="561"/>
      <c r="AE177" s="561"/>
      <c r="AF177" s="561"/>
      <c r="AG177" s="561"/>
      <c r="AH177" s="561"/>
      <c r="AI177" s="250" t="s">
        <v>1449</v>
      </c>
    </row>
    <row r="178" spans="1:35" s="287" customFormat="1" ht="63.75">
      <c r="A178" s="244"/>
      <c r="B178" s="284" t="s">
        <v>483</v>
      </c>
      <c r="C178" s="285" t="s">
        <v>719</v>
      </c>
      <c r="D178" s="285" t="s">
        <v>845</v>
      </c>
      <c r="E178" s="285" t="s">
        <v>163</v>
      </c>
      <c r="F178" s="286">
        <f t="shared" si="45"/>
        <v>3000</v>
      </c>
      <c r="G178" s="286">
        <v>3000</v>
      </c>
      <c r="H178" s="286"/>
      <c r="I178" s="286"/>
      <c r="J178" s="286"/>
      <c r="K178" s="286">
        <f t="shared" si="46"/>
        <v>3000</v>
      </c>
      <c r="L178" s="286">
        <v>3000</v>
      </c>
      <c r="M178" s="286"/>
      <c r="N178" s="286"/>
      <c r="O178" s="286"/>
      <c r="P178" s="285"/>
      <c r="Q178" s="285"/>
      <c r="R178" s="285"/>
      <c r="S178" s="286">
        <v>2360</v>
      </c>
      <c r="T178" s="286">
        <v>2360</v>
      </c>
      <c r="U178" s="286"/>
      <c r="V178" s="286"/>
      <c r="W178" s="286"/>
      <c r="X178" s="286">
        <v>2360</v>
      </c>
      <c r="Y178" s="286">
        <v>2360</v>
      </c>
      <c r="Z178" s="286"/>
      <c r="AA178" s="286"/>
      <c r="AB178" s="561"/>
      <c r="AC178" s="561"/>
      <c r="AD178" s="561"/>
      <c r="AE178" s="561"/>
      <c r="AF178" s="561"/>
      <c r="AG178" s="561"/>
      <c r="AH178" s="561"/>
      <c r="AI178" s="250" t="s">
        <v>1449</v>
      </c>
    </row>
    <row r="179" spans="1:35" s="287" customFormat="1" ht="114.75">
      <c r="A179" s="244"/>
      <c r="B179" s="284" t="s">
        <v>477</v>
      </c>
      <c r="C179" s="285" t="s">
        <v>717</v>
      </c>
      <c r="D179" s="285" t="s">
        <v>1448</v>
      </c>
      <c r="E179" s="285" t="s">
        <v>150</v>
      </c>
      <c r="F179" s="286">
        <f t="shared" si="45"/>
        <v>22000</v>
      </c>
      <c r="G179" s="286">
        <v>22000</v>
      </c>
      <c r="H179" s="286"/>
      <c r="I179" s="286"/>
      <c r="J179" s="286"/>
      <c r="K179" s="286">
        <f t="shared" si="46"/>
        <v>22000</v>
      </c>
      <c r="L179" s="286">
        <v>22000</v>
      </c>
      <c r="M179" s="286"/>
      <c r="N179" s="286"/>
      <c r="O179" s="286"/>
      <c r="P179" s="286"/>
      <c r="Q179" s="285" t="s">
        <v>846</v>
      </c>
      <c r="R179" s="286"/>
      <c r="S179" s="286">
        <v>23000</v>
      </c>
      <c r="T179" s="286">
        <v>23000</v>
      </c>
      <c r="U179" s="286"/>
      <c r="V179" s="286"/>
      <c r="W179" s="286"/>
      <c r="X179" s="286">
        <v>23000</v>
      </c>
      <c r="Y179" s="286">
        <v>23000</v>
      </c>
      <c r="Z179" s="286"/>
      <c r="AA179" s="286"/>
      <c r="AB179" s="561"/>
      <c r="AC179" s="561"/>
      <c r="AD179" s="561"/>
      <c r="AE179" s="561"/>
      <c r="AF179" s="561"/>
      <c r="AG179" s="561"/>
      <c r="AH179" s="561"/>
      <c r="AI179" s="250" t="s">
        <v>1449</v>
      </c>
    </row>
    <row r="180" spans="1:35" s="287" customFormat="1" ht="38.25">
      <c r="A180" s="244"/>
      <c r="B180" s="284" t="s">
        <v>484</v>
      </c>
      <c r="C180" s="244" t="s">
        <v>847</v>
      </c>
      <c r="D180" s="244" t="s">
        <v>296</v>
      </c>
      <c r="E180" s="244" t="s">
        <v>163</v>
      </c>
      <c r="F180" s="286">
        <f t="shared" si="45"/>
        <v>2000</v>
      </c>
      <c r="G180" s="245">
        <v>2000</v>
      </c>
      <c r="H180" s="245"/>
      <c r="I180" s="245"/>
      <c r="J180" s="245"/>
      <c r="K180" s="286">
        <f t="shared" si="46"/>
        <v>2000</v>
      </c>
      <c r="L180" s="245">
        <v>2000</v>
      </c>
      <c r="M180" s="245"/>
      <c r="N180" s="245"/>
      <c r="O180" s="245"/>
      <c r="P180" s="245"/>
      <c r="Q180" s="245"/>
      <c r="R180" s="245"/>
      <c r="S180" s="245">
        <f>SUM(T180:W180)</f>
        <v>2535.9</v>
      </c>
      <c r="T180" s="245">
        <v>2528</v>
      </c>
      <c r="U180" s="245"/>
      <c r="V180" s="245"/>
      <c r="W180" s="245">
        <v>7.9</v>
      </c>
      <c r="X180" s="245">
        <f>SUM(Y180:AA180)</f>
        <v>2528</v>
      </c>
      <c r="Y180" s="245">
        <v>2528</v>
      </c>
      <c r="Z180" s="245"/>
      <c r="AA180" s="245"/>
      <c r="AB180" s="561"/>
      <c r="AC180" s="561"/>
      <c r="AD180" s="561"/>
      <c r="AE180" s="561"/>
      <c r="AF180" s="561"/>
      <c r="AG180" s="561"/>
      <c r="AH180" s="561"/>
      <c r="AI180" s="250" t="s">
        <v>1450</v>
      </c>
    </row>
    <row r="181" spans="1:35" s="287" customFormat="1" ht="38.25">
      <c r="A181" s="244"/>
      <c r="B181" s="284" t="s">
        <v>485</v>
      </c>
      <c r="C181" s="679" t="s">
        <v>847</v>
      </c>
      <c r="D181" s="285" t="s">
        <v>294</v>
      </c>
      <c r="E181" s="244" t="s">
        <v>163</v>
      </c>
      <c r="F181" s="286">
        <f t="shared" si="45"/>
        <v>2200</v>
      </c>
      <c r="G181" s="245">
        <v>2000</v>
      </c>
      <c r="H181" s="245"/>
      <c r="I181" s="245">
        <v>100</v>
      </c>
      <c r="J181" s="245">
        <v>100</v>
      </c>
      <c r="K181" s="286">
        <f t="shared" si="46"/>
        <v>2000</v>
      </c>
      <c r="L181" s="245">
        <v>2000</v>
      </c>
      <c r="M181" s="245"/>
      <c r="N181" s="245"/>
      <c r="O181" s="245"/>
      <c r="P181" s="245"/>
      <c r="Q181" s="245"/>
      <c r="R181" s="245"/>
      <c r="S181" s="680">
        <f t="shared" ref="S181" si="47">SUM(T181:W181)</f>
        <v>2200</v>
      </c>
      <c r="T181" s="680">
        <v>2100</v>
      </c>
      <c r="U181" s="680"/>
      <c r="V181" s="680"/>
      <c r="W181" s="680">
        <v>100</v>
      </c>
      <c r="X181" s="680">
        <f t="shared" ref="X181" si="48">SUM(Y181:AA181)</f>
        <v>2100</v>
      </c>
      <c r="Y181" s="680">
        <v>2100</v>
      </c>
      <c r="Z181" s="680"/>
      <c r="AA181" s="680"/>
      <c r="AB181" s="561"/>
      <c r="AC181" s="561"/>
      <c r="AD181" s="561"/>
      <c r="AE181" s="561"/>
      <c r="AF181" s="561"/>
      <c r="AG181" s="561"/>
      <c r="AH181" s="561"/>
      <c r="AI181" s="250" t="s">
        <v>1450</v>
      </c>
    </row>
    <row r="182" spans="1:35" s="287" customFormat="1" ht="38.25">
      <c r="A182" s="244"/>
      <c r="B182" s="284" t="s">
        <v>1441</v>
      </c>
      <c r="C182" s="244" t="s">
        <v>847</v>
      </c>
      <c r="D182" s="244" t="s">
        <v>294</v>
      </c>
      <c r="E182" s="244" t="s">
        <v>163</v>
      </c>
      <c r="F182" s="286">
        <f t="shared" si="45"/>
        <v>2300</v>
      </c>
      <c r="G182" s="245">
        <v>2000</v>
      </c>
      <c r="H182" s="245"/>
      <c r="I182" s="245">
        <v>150</v>
      </c>
      <c r="J182" s="245">
        <v>150</v>
      </c>
      <c r="K182" s="286">
        <f t="shared" si="46"/>
        <v>2000</v>
      </c>
      <c r="L182" s="245">
        <v>2000</v>
      </c>
      <c r="M182" s="245"/>
      <c r="N182" s="245"/>
      <c r="O182" s="245"/>
      <c r="P182" s="245"/>
      <c r="Q182" s="245"/>
      <c r="R182" s="245"/>
      <c r="S182" s="245">
        <f>SUM(T182:W182)</f>
        <v>1799.58</v>
      </c>
      <c r="T182" s="245">
        <v>1723</v>
      </c>
      <c r="U182" s="245"/>
      <c r="V182" s="245"/>
      <c r="W182" s="245">
        <v>76.58</v>
      </c>
      <c r="X182" s="245">
        <f>SUM(Y182:AA182)</f>
        <v>1723</v>
      </c>
      <c r="Y182" s="245">
        <v>1723</v>
      </c>
      <c r="Z182" s="245"/>
      <c r="AA182" s="245"/>
      <c r="AB182" s="561"/>
      <c r="AC182" s="561"/>
      <c r="AD182" s="561"/>
      <c r="AE182" s="561"/>
      <c r="AF182" s="561"/>
      <c r="AG182" s="561"/>
      <c r="AH182" s="561"/>
      <c r="AI182" s="250" t="s">
        <v>1450</v>
      </c>
    </row>
    <row r="183" spans="1:35" s="287" customFormat="1" ht="38.25">
      <c r="A183" s="244"/>
      <c r="B183" s="284" t="s">
        <v>1442</v>
      </c>
      <c r="C183" s="244" t="s">
        <v>1444</v>
      </c>
      <c r="D183" s="244" t="s">
        <v>849</v>
      </c>
      <c r="E183" s="244" t="s">
        <v>163</v>
      </c>
      <c r="F183" s="286">
        <f t="shared" si="45"/>
        <v>2400</v>
      </c>
      <c r="G183" s="245">
        <v>2000</v>
      </c>
      <c r="H183" s="245"/>
      <c r="I183" s="245">
        <v>200</v>
      </c>
      <c r="J183" s="245">
        <v>200</v>
      </c>
      <c r="K183" s="286">
        <f t="shared" si="46"/>
        <v>2000</v>
      </c>
      <c r="L183" s="245">
        <v>2000</v>
      </c>
      <c r="M183" s="245"/>
      <c r="N183" s="245"/>
      <c r="O183" s="245"/>
      <c r="P183" s="245"/>
      <c r="Q183" s="245"/>
      <c r="R183" s="245"/>
      <c r="S183" s="245">
        <f>SUM(T183:W183)</f>
        <v>2120</v>
      </c>
      <c r="T183" s="245">
        <v>2105</v>
      </c>
      <c r="U183" s="245"/>
      <c r="V183" s="245"/>
      <c r="W183" s="245">
        <v>15</v>
      </c>
      <c r="X183" s="245">
        <f>SUM(Y183:AA183)</f>
        <v>2105</v>
      </c>
      <c r="Y183" s="245">
        <v>2105</v>
      </c>
      <c r="Z183" s="245"/>
      <c r="AA183" s="245"/>
      <c r="AB183" s="561"/>
      <c r="AC183" s="561"/>
      <c r="AD183" s="561"/>
      <c r="AE183" s="561"/>
      <c r="AF183" s="561"/>
      <c r="AG183" s="561"/>
      <c r="AH183" s="561"/>
      <c r="AI183" s="250" t="s">
        <v>1450</v>
      </c>
    </row>
    <row r="184" spans="1:35" s="287" customFormat="1" ht="38.25">
      <c r="A184" s="244"/>
      <c r="B184" s="284" t="s">
        <v>486</v>
      </c>
      <c r="C184" s="679" t="s">
        <v>719</v>
      </c>
      <c r="D184" s="285" t="s">
        <v>296</v>
      </c>
      <c r="E184" s="244" t="s">
        <v>163</v>
      </c>
      <c r="F184" s="286">
        <f t="shared" si="45"/>
        <v>2450</v>
      </c>
      <c r="G184" s="245">
        <v>2000</v>
      </c>
      <c r="H184" s="245"/>
      <c r="I184" s="245">
        <v>225</v>
      </c>
      <c r="J184" s="245">
        <v>225</v>
      </c>
      <c r="K184" s="286">
        <f t="shared" si="46"/>
        <v>2000</v>
      </c>
      <c r="L184" s="245">
        <v>2000</v>
      </c>
      <c r="M184" s="245"/>
      <c r="N184" s="245">
        <v>0</v>
      </c>
      <c r="O184" s="245"/>
      <c r="P184" s="245"/>
      <c r="Q184" s="245"/>
      <c r="R184" s="245"/>
      <c r="S184" s="245">
        <f>SUM(T184:W184)</f>
        <v>2730</v>
      </c>
      <c r="T184" s="245">
        <v>2710</v>
      </c>
      <c r="U184" s="245"/>
      <c r="V184" s="245"/>
      <c r="W184" s="245">
        <v>20</v>
      </c>
      <c r="X184" s="245">
        <f>SUM(Y184:AA184)</f>
        <v>2710</v>
      </c>
      <c r="Y184" s="245">
        <v>2710</v>
      </c>
      <c r="Z184" s="245"/>
      <c r="AA184" s="245"/>
      <c r="AB184" s="561"/>
      <c r="AC184" s="561"/>
      <c r="AD184" s="561"/>
      <c r="AE184" s="561"/>
      <c r="AF184" s="561"/>
      <c r="AG184" s="561"/>
      <c r="AH184" s="561"/>
      <c r="AI184" s="250" t="s">
        <v>1450</v>
      </c>
    </row>
    <row r="185" spans="1:35" s="287" customFormat="1" ht="38.25">
      <c r="A185" s="244"/>
      <c r="B185" s="284" t="s">
        <v>487</v>
      </c>
      <c r="C185" s="679" t="s">
        <v>410</v>
      </c>
      <c r="D185" s="285" t="s">
        <v>850</v>
      </c>
      <c r="E185" s="244" t="s">
        <v>810</v>
      </c>
      <c r="F185" s="286">
        <f t="shared" si="45"/>
        <v>9000</v>
      </c>
      <c r="G185" s="245">
        <v>9000</v>
      </c>
      <c r="H185" s="245"/>
      <c r="I185" s="245"/>
      <c r="J185" s="245"/>
      <c r="K185" s="286">
        <f t="shared" si="46"/>
        <v>9000</v>
      </c>
      <c r="L185" s="245">
        <v>9000</v>
      </c>
      <c r="M185" s="245"/>
      <c r="N185" s="245"/>
      <c r="O185" s="245"/>
      <c r="P185" s="245"/>
      <c r="Q185" s="245"/>
      <c r="R185" s="245"/>
      <c r="S185" s="245">
        <v>8300</v>
      </c>
      <c r="T185" s="245">
        <v>8300</v>
      </c>
      <c r="U185" s="245"/>
      <c r="V185" s="245"/>
      <c r="W185" s="245"/>
      <c r="X185" s="245">
        <v>8300</v>
      </c>
      <c r="Y185" s="245">
        <v>8300</v>
      </c>
      <c r="Z185" s="245"/>
      <c r="AA185" s="245"/>
      <c r="AB185" s="561"/>
      <c r="AC185" s="561"/>
      <c r="AD185" s="561"/>
      <c r="AE185" s="561"/>
      <c r="AF185" s="561"/>
      <c r="AG185" s="561"/>
      <c r="AH185" s="561"/>
      <c r="AI185" s="250" t="s">
        <v>1449</v>
      </c>
    </row>
    <row r="186" spans="1:35" s="287" customFormat="1" ht="38.25">
      <c r="A186" s="244"/>
      <c r="B186" s="284" t="s">
        <v>1443</v>
      </c>
      <c r="C186" s="244" t="s">
        <v>1444</v>
      </c>
      <c r="D186" s="244" t="s">
        <v>1439</v>
      </c>
      <c r="E186" s="244">
        <v>2023</v>
      </c>
      <c r="F186" s="286">
        <f t="shared" si="45"/>
        <v>2300</v>
      </c>
      <c r="G186" s="245">
        <v>2300</v>
      </c>
      <c r="H186" s="245"/>
      <c r="I186" s="245"/>
      <c r="J186" s="245"/>
      <c r="K186" s="286">
        <f t="shared" si="46"/>
        <v>2300</v>
      </c>
      <c r="L186" s="245">
        <v>2300</v>
      </c>
      <c r="M186" s="245"/>
      <c r="N186" s="245"/>
      <c r="O186" s="245"/>
      <c r="P186" s="245"/>
      <c r="Q186" s="245"/>
      <c r="R186" s="245"/>
      <c r="S186" s="245">
        <f>SUM(T186:W186)</f>
        <v>2300</v>
      </c>
      <c r="T186" s="245">
        <v>2291</v>
      </c>
      <c r="U186" s="245"/>
      <c r="V186" s="245"/>
      <c r="W186" s="245">
        <v>9</v>
      </c>
      <c r="X186" s="245">
        <f>SUM(Y186:AA186)</f>
        <v>2291</v>
      </c>
      <c r="Y186" s="245">
        <v>2291</v>
      </c>
      <c r="Z186" s="245"/>
      <c r="AA186" s="245"/>
      <c r="AB186" s="561"/>
      <c r="AC186" s="561"/>
      <c r="AD186" s="561"/>
      <c r="AE186" s="561"/>
      <c r="AF186" s="561"/>
      <c r="AG186" s="561"/>
      <c r="AH186" s="561"/>
      <c r="AI186" s="250" t="s">
        <v>1450</v>
      </c>
    </row>
    <row r="187" spans="1:35" s="287" customFormat="1" ht="36" customHeight="1">
      <c r="A187" s="244"/>
      <c r="B187" s="284" t="s">
        <v>906</v>
      </c>
      <c r="C187" s="285" t="s">
        <v>717</v>
      </c>
      <c r="D187" s="285" t="s">
        <v>1438</v>
      </c>
      <c r="E187" s="285">
        <v>2023</v>
      </c>
      <c r="F187" s="286">
        <f t="shared" si="45"/>
        <v>1500</v>
      </c>
      <c r="G187" s="286">
        <v>1500</v>
      </c>
      <c r="H187" s="286"/>
      <c r="I187" s="286"/>
      <c r="J187" s="286"/>
      <c r="K187" s="286">
        <f t="shared" si="46"/>
        <v>1500</v>
      </c>
      <c r="L187" s="286">
        <v>1500</v>
      </c>
      <c r="M187" s="286"/>
      <c r="N187" s="286"/>
      <c r="O187" s="286" t="s">
        <v>1440</v>
      </c>
      <c r="P187" s="677" t="s">
        <v>717</v>
      </c>
      <c r="Q187" s="677" t="s">
        <v>812</v>
      </c>
      <c r="R187" s="677" t="s">
        <v>280</v>
      </c>
      <c r="S187" s="286">
        <f>SUM(T187:W187)</f>
        <v>1500</v>
      </c>
      <c r="T187" s="286">
        <v>1500</v>
      </c>
      <c r="U187" s="286"/>
      <c r="V187" s="286"/>
      <c r="W187" s="286">
        <v>0</v>
      </c>
      <c r="X187" s="286">
        <f>SUM(Y187:AA187)</f>
        <v>1500</v>
      </c>
      <c r="Y187" s="286">
        <v>1500</v>
      </c>
      <c r="Z187" s="286"/>
      <c r="AA187" s="286"/>
      <c r="AB187" s="571"/>
      <c r="AC187" s="571"/>
      <c r="AD187" s="571"/>
      <c r="AE187" s="571"/>
      <c r="AF187" s="571"/>
      <c r="AG187" s="571"/>
      <c r="AH187" s="571"/>
      <c r="AI187" s="250" t="s">
        <v>1451</v>
      </c>
    </row>
    <row r="188" spans="1:35" s="287" customFormat="1" ht="38.25">
      <c r="A188" s="244"/>
      <c r="B188" s="284" t="s">
        <v>478</v>
      </c>
      <c r="C188" s="285" t="s">
        <v>717</v>
      </c>
      <c r="D188" s="285" t="s">
        <v>839</v>
      </c>
      <c r="E188" s="285" t="s">
        <v>163</v>
      </c>
      <c r="F188" s="286">
        <f t="shared" si="45"/>
        <v>8000</v>
      </c>
      <c r="G188" s="681">
        <v>7000</v>
      </c>
      <c r="H188" s="682"/>
      <c r="I188" s="682">
        <v>500</v>
      </c>
      <c r="J188" s="286">
        <v>500</v>
      </c>
      <c r="K188" s="286">
        <f t="shared" si="46"/>
        <v>7000</v>
      </c>
      <c r="L188" s="681">
        <v>7000</v>
      </c>
      <c r="M188" s="682"/>
      <c r="N188" s="682"/>
      <c r="O188" s="286"/>
      <c r="P188" s="286"/>
      <c r="Q188" s="286"/>
      <c r="R188" s="286"/>
      <c r="S188" s="286">
        <f>SUM(T188:W188)</f>
        <v>8000</v>
      </c>
      <c r="T188" s="286">
        <v>8000</v>
      </c>
      <c r="U188" s="286"/>
      <c r="V188" s="286"/>
      <c r="W188" s="286"/>
      <c r="X188" s="286">
        <f>SUM(Y188:AA188)</f>
        <v>8000</v>
      </c>
      <c r="Y188" s="286">
        <v>8000</v>
      </c>
      <c r="Z188" s="286"/>
      <c r="AA188" s="286"/>
      <c r="AB188" s="571"/>
      <c r="AC188" s="571"/>
      <c r="AD188" s="571"/>
      <c r="AE188" s="571"/>
      <c r="AF188" s="571"/>
      <c r="AG188" s="571"/>
      <c r="AH188" s="571"/>
      <c r="AI188" s="250" t="s">
        <v>1449</v>
      </c>
    </row>
    <row r="189" spans="1:35" s="282" customFormat="1" ht="18" customHeight="1">
      <c r="A189" s="233">
        <v>4</v>
      </c>
      <c r="B189" s="281" t="s">
        <v>258</v>
      </c>
      <c r="C189" s="233"/>
      <c r="D189" s="234"/>
      <c r="E189" s="233"/>
      <c r="F189" s="235">
        <f>+F190+F192</f>
        <v>2000</v>
      </c>
      <c r="G189" s="235">
        <f t="shared" ref="G189:AH189" si="49">+G190+G192</f>
        <v>2000</v>
      </c>
      <c r="H189" s="235">
        <f t="shared" si="49"/>
        <v>0</v>
      </c>
      <c r="I189" s="235"/>
      <c r="J189" s="235">
        <f t="shared" si="49"/>
        <v>0</v>
      </c>
      <c r="K189" s="235">
        <f t="shared" si="49"/>
        <v>2000</v>
      </c>
      <c r="L189" s="235"/>
      <c r="M189" s="235"/>
      <c r="N189" s="235"/>
      <c r="O189" s="235"/>
      <c r="P189" s="235"/>
      <c r="Q189" s="235"/>
      <c r="R189" s="235"/>
      <c r="S189" s="235"/>
      <c r="T189" s="235"/>
      <c r="U189" s="235"/>
      <c r="V189" s="235"/>
      <c r="W189" s="235"/>
      <c r="X189" s="235"/>
      <c r="Y189" s="235"/>
      <c r="Z189" s="235"/>
      <c r="AA189" s="235"/>
      <c r="AB189" s="578">
        <f t="shared" si="49"/>
        <v>2000</v>
      </c>
      <c r="AC189" s="578">
        <f t="shared" si="49"/>
        <v>2000</v>
      </c>
      <c r="AD189" s="578">
        <f t="shared" si="49"/>
        <v>2000</v>
      </c>
      <c r="AE189" s="578">
        <f t="shared" si="49"/>
        <v>2000</v>
      </c>
      <c r="AF189" s="578">
        <f t="shared" si="49"/>
        <v>0</v>
      </c>
      <c r="AG189" s="578">
        <f t="shared" si="49"/>
        <v>0</v>
      </c>
      <c r="AH189" s="578">
        <f t="shared" si="49"/>
        <v>2000</v>
      </c>
      <c r="AI189" s="236"/>
    </row>
    <row r="190" spans="1:35" s="283" customFormat="1" ht="27">
      <c r="A190" s="238" t="s">
        <v>940</v>
      </c>
      <c r="B190" s="265" t="s">
        <v>952</v>
      </c>
      <c r="C190" s="238"/>
      <c r="D190" s="239"/>
      <c r="E190" s="238"/>
      <c r="F190" s="291">
        <f>SUBTOTAL(9,F191)</f>
        <v>2000</v>
      </c>
      <c r="G190" s="291">
        <f t="shared" ref="G190:AH190" si="50">SUBTOTAL(9,G191)</f>
        <v>2000</v>
      </c>
      <c r="H190" s="291">
        <f t="shared" si="50"/>
        <v>0</v>
      </c>
      <c r="I190" s="291"/>
      <c r="J190" s="291">
        <f t="shared" si="50"/>
        <v>0</v>
      </c>
      <c r="K190" s="291">
        <f t="shared" si="50"/>
        <v>2000</v>
      </c>
      <c r="L190" s="291"/>
      <c r="M190" s="291"/>
      <c r="N190" s="291"/>
      <c r="O190" s="291"/>
      <c r="P190" s="291"/>
      <c r="Q190" s="291"/>
      <c r="R190" s="291"/>
      <c r="S190" s="291"/>
      <c r="T190" s="291"/>
      <c r="U190" s="291"/>
      <c r="V190" s="291"/>
      <c r="W190" s="291"/>
      <c r="X190" s="291"/>
      <c r="Y190" s="291"/>
      <c r="Z190" s="291"/>
      <c r="AA190" s="291"/>
      <c r="AB190" s="564">
        <f t="shared" si="50"/>
        <v>0</v>
      </c>
      <c r="AC190" s="564">
        <f t="shared" si="50"/>
        <v>2000</v>
      </c>
      <c r="AD190" s="564">
        <f t="shared" si="50"/>
        <v>0</v>
      </c>
      <c r="AE190" s="564">
        <f t="shared" si="50"/>
        <v>0</v>
      </c>
      <c r="AF190" s="564">
        <f t="shared" si="50"/>
        <v>0</v>
      </c>
      <c r="AG190" s="564">
        <f t="shared" si="50"/>
        <v>0</v>
      </c>
      <c r="AH190" s="564">
        <f t="shared" si="50"/>
        <v>0</v>
      </c>
      <c r="AI190" s="241"/>
    </row>
    <row r="191" spans="1:35" s="248" customFormat="1" ht="38.25">
      <c r="A191" s="244">
        <v>1</v>
      </c>
      <c r="B191" s="284" t="s">
        <v>497</v>
      </c>
      <c r="C191" s="244" t="s">
        <v>466</v>
      </c>
      <c r="D191" s="285" t="s">
        <v>498</v>
      </c>
      <c r="E191" s="244" t="s">
        <v>150</v>
      </c>
      <c r="F191" s="245">
        <v>2000</v>
      </c>
      <c r="G191" s="245">
        <v>2000</v>
      </c>
      <c r="H191" s="245"/>
      <c r="I191" s="245"/>
      <c r="J191" s="245"/>
      <c r="K191" s="245">
        <v>2000</v>
      </c>
      <c r="L191" s="245"/>
      <c r="M191" s="245"/>
      <c r="N191" s="245"/>
      <c r="O191" s="245"/>
      <c r="P191" s="245"/>
      <c r="Q191" s="245"/>
      <c r="R191" s="245"/>
      <c r="S191" s="245"/>
      <c r="T191" s="245"/>
      <c r="U191" s="245"/>
      <c r="V191" s="245"/>
      <c r="W191" s="245"/>
      <c r="X191" s="245"/>
      <c r="Y191" s="245"/>
      <c r="Z191" s="245"/>
      <c r="AA191" s="245"/>
      <c r="AB191" s="561"/>
      <c r="AC191" s="561">
        <v>2000</v>
      </c>
      <c r="AD191" s="561">
        <v>0</v>
      </c>
      <c r="AE191" s="561">
        <v>0</v>
      </c>
      <c r="AF191" s="561">
        <v>0</v>
      </c>
      <c r="AG191" s="561">
        <v>0</v>
      </c>
      <c r="AH191" s="561">
        <v>0</v>
      </c>
      <c r="AI191" s="250" t="s">
        <v>1069</v>
      </c>
    </row>
    <row r="192" spans="1:35" s="283" customFormat="1" ht="18" customHeight="1">
      <c r="A192" s="238" t="s">
        <v>946</v>
      </c>
      <c r="B192" s="183" t="s">
        <v>1008</v>
      </c>
      <c r="C192" s="238"/>
      <c r="D192" s="238"/>
      <c r="E192" s="238"/>
      <c r="F192" s="291">
        <f t="shared" ref="F192:AH192" si="51">SUBTOTAL(9,F193)</f>
        <v>0</v>
      </c>
      <c r="G192" s="291">
        <f t="shared" si="51"/>
        <v>0</v>
      </c>
      <c r="H192" s="291">
        <f t="shared" si="51"/>
        <v>0</v>
      </c>
      <c r="I192" s="291"/>
      <c r="J192" s="291">
        <f t="shared" si="51"/>
        <v>0</v>
      </c>
      <c r="K192" s="291">
        <f t="shared" si="51"/>
        <v>0</v>
      </c>
      <c r="L192" s="291"/>
      <c r="M192" s="291"/>
      <c r="N192" s="291"/>
      <c r="O192" s="291"/>
      <c r="P192" s="291"/>
      <c r="Q192" s="291"/>
      <c r="R192" s="291"/>
      <c r="S192" s="291"/>
      <c r="T192" s="291"/>
      <c r="U192" s="291"/>
      <c r="V192" s="291"/>
      <c r="W192" s="291"/>
      <c r="X192" s="291"/>
      <c r="Y192" s="291"/>
      <c r="Z192" s="291"/>
      <c r="AA192" s="291"/>
      <c r="AB192" s="564">
        <f t="shared" si="51"/>
        <v>2000</v>
      </c>
      <c r="AC192" s="564">
        <f t="shared" si="51"/>
        <v>0</v>
      </c>
      <c r="AD192" s="564">
        <f t="shared" si="51"/>
        <v>2000</v>
      </c>
      <c r="AE192" s="564">
        <f t="shared" si="51"/>
        <v>2000</v>
      </c>
      <c r="AF192" s="564">
        <f t="shared" si="51"/>
        <v>0</v>
      </c>
      <c r="AG192" s="564">
        <f t="shared" si="51"/>
        <v>0</v>
      </c>
      <c r="AH192" s="564">
        <f t="shared" si="51"/>
        <v>2000</v>
      </c>
      <c r="AI192" s="241"/>
    </row>
    <row r="193" spans="1:36" s="248" customFormat="1" ht="18" customHeight="1">
      <c r="A193" s="244">
        <v>1</v>
      </c>
      <c r="B193" s="292" t="s">
        <v>1070</v>
      </c>
      <c r="C193" s="244" t="s">
        <v>466</v>
      </c>
      <c r="D193" s="244" t="s">
        <v>1071</v>
      </c>
      <c r="E193" s="244" t="s">
        <v>280</v>
      </c>
      <c r="F193" s="245"/>
      <c r="G193" s="245"/>
      <c r="H193" s="245"/>
      <c r="I193" s="245"/>
      <c r="J193" s="245"/>
      <c r="K193" s="245"/>
      <c r="L193" s="245"/>
      <c r="M193" s="245"/>
      <c r="N193" s="245"/>
      <c r="O193" s="245"/>
      <c r="P193" s="245"/>
      <c r="Q193" s="245"/>
      <c r="R193" s="245"/>
      <c r="S193" s="245"/>
      <c r="T193" s="245"/>
      <c r="U193" s="245"/>
      <c r="V193" s="245"/>
      <c r="W193" s="245"/>
      <c r="X193" s="245"/>
      <c r="Y193" s="245"/>
      <c r="Z193" s="245"/>
      <c r="AA193" s="245"/>
      <c r="AB193" s="561">
        <v>2000</v>
      </c>
      <c r="AC193" s="561"/>
      <c r="AD193" s="561">
        <v>2000</v>
      </c>
      <c r="AE193" s="561">
        <v>2000</v>
      </c>
      <c r="AF193" s="561"/>
      <c r="AG193" s="561"/>
      <c r="AH193" s="561">
        <v>2000</v>
      </c>
      <c r="AI193" s="247" t="s">
        <v>960</v>
      </c>
    </row>
    <row r="194" spans="1:36" s="253" customFormat="1" ht="18" customHeight="1">
      <c r="A194" s="177" t="s">
        <v>67</v>
      </c>
      <c r="B194" s="171" t="s">
        <v>1072</v>
      </c>
      <c r="C194" s="177"/>
      <c r="D194" s="178"/>
      <c r="E194" s="177"/>
      <c r="F194" s="179">
        <f>+F195</f>
        <v>0</v>
      </c>
      <c r="G194" s="179"/>
      <c r="H194" s="179"/>
      <c r="I194" s="179"/>
      <c r="J194" s="179"/>
      <c r="K194" s="179">
        <f t="shared" ref="K194:AH194" si="52">+K195</f>
        <v>0</v>
      </c>
      <c r="L194" s="179"/>
      <c r="M194" s="179"/>
      <c r="N194" s="179"/>
      <c r="O194" s="179"/>
      <c r="P194" s="179"/>
      <c r="Q194" s="179"/>
      <c r="R194" s="179"/>
      <c r="S194" s="179"/>
      <c r="T194" s="179"/>
      <c r="U194" s="179"/>
      <c r="V194" s="179"/>
      <c r="W194" s="179"/>
      <c r="X194" s="179"/>
      <c r="Y194" s="179"/>
      <c r="Z194" s="179"/>
      <c r="AA194" s="179"/>
      <c r="AB194" s="578">
        <f t="shared" si="52"/>
        <v>0</v>
      </c>
      <c r="AC194" s="578">
        <f t="shared" si="52"/>
        <v>0</v>
      </c>
      <c r="AD194" s="578">
        <f>+AD195</f>
        <v>0</v>
      </c>
      <c r="AE194" s="578"/>
      <c r="AF194" s="578"/>
      <c r="AG194" s="578"/>
      <c r="AH194" s="578">
        <f t="shared" si="52"/>
        <v>0</v>
      </c>
      <c r="AI194" s="180"/>
    </row>
    <row r="195" spans="1:36" s="253" customFormat="1" ht="18" customHeight="1">
      <c r="A195" s="177">
        <v>1</v>
      </c>
      <c r="B195" s="178" t="s">
        <v>204</v>
      </c>
      <c r="C195" s="177"/>
      <c r="D195" s="178"/>
      <c r="E195" s="177"/>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578"/>
      <c r="AC195" s="578"/>
      <c r="AD195" s="578"/>
      <c r="AE195" s="578"/>
      <c r="AF195" s="578"/>
      <c r="AG195" s="578"/>
      <c r="AH195" s="578"/>
      <c r="AI195" s="180"/>
    </row>
    <row r="196" spans="1:36" s="253" customFormat="1" ht="18" customHeight="1">
      <c r="A196" s="177" t="s">
        <v>41</v>
      </c>
      <c r="B196" s="259" t="s">
        <v>435</v>
      </c>
      <c r="C196" s="177"/>
      <c r="D196" s="178"/>
      <c r="E196" s="177"/>
      <c r="F196" s="179">
        <f>+F197+F199</f>
        <v>0</v>
      </c>
      <c r="G196" s="179"/>
      <c r="H196" s="179"/>
      <c r="I196" s="179"/>
      <c r="J196" s="179"/>
      <c r="K196" s="179">
        <f t="shared" ref="K196:AH196" si="53">+K197+K199</f>
        <v>0</v>
      </c>
      <c r="L196" s="179"/>
      <c r="M196" s="179"/>
      <c r="N196" s="179"/>
      <c r="O196" s="179"/>
      <c r="P196" s="179"/>
      <c r="Q196" s="179"/>
      <c r="R196" s="179"/>
      <c r="S196" s="179"/>
      <c r="T196" s="179"/>
      <c r="U196" s="179"/>
      <c r="V196" s="179"/>
      <c r="W196" s="179"/>
      <c r="X196" s="179"/>
      <c r="Y196" s="179"/>
      <c r="Z196" s="179"/>
      <c r="AA196" s="179"/>
      <c r="AB196" s="578">
        <f t="shared" si="53"/>
        <v>0</v>
      </c>
      <c r="AC196" s="578">
        <f t="shared" si="53"/>
        <v>0</v>
      </c>
      <c r="AD196" s="578">
        <f>+AD197+AD199</f>
        <v>0</v>
      </c>
      <c r="AE196" s="578"/>
      <c r="AF196" s="578"/>
      <c r="AG196" s="578"/>
      <c r="AH196" s="578">
        <f t="shared" si="53"/>
        <v>0</v>
      </c>
      <c r="AI196" s="180"/>
    </row>
    <row r="197" spans="1:36" s="253" customFormat="1" ht="18" customHeight="1">
      <c r="A197" s="177" t="s">
        <v>58</v>
      </c>
      <c r="B197" s="293" t="s">
        <v>434</v>
      </c>
      <c r="C197" s="177"/>
      <c r="D197" s="178"/>
      <c r="E197" s="177"/>
      <c r="F197" s="179">
        <f>+F198</f>
        <v>0</v>
      </c>
      <c r="G197" s="179"/>
      <c r="H197" s="179"/>
      <c r="I197" s="179"/>
      <c r="J197" s="179"/>
      <c r="K197" s="179">
        <f t="shared" ref="K197:AH197" si="54">+K198</f>
        <v>0</v>
      </c>
      <c r="L197" s="179"/>
      <c r="M197" s="179"/>
      <c r="N197" s="179"/>
      <c r="O197" s="179"/>
      <c r="P197" s="179"/>
      <c r="Q197" s="179"/>
      <c r="R197" s="179"/>
      <c r="S197" s="179"/>
      <c r="T197" s="179"/>
      <c r="U197" s="179"/>
      <c r="V197" s="179"/>
      <c r="W197" s="179"/>
      <c r="X197" s="179"/>
      <c r="Y197" s="179"/>
      <c r="Z197" s="179"/>
      <c r="AA197" s="179"/>
      <c r="AB197" s="578">
        <f t="shared" si="54"/>
        <v>0</v>
      </c>
      <c r="AC197" s="578">
        <f t="shared" si="54"/>
        <v>0</v>
      </c>
      <c r="AD197" s="578">
        <f>+AD198</f>
        <v>0</v>
      </c>
      <c r="AE197" s="578"/>
      <c r="AF197" s="578"/>
      <c r="AG197" s="578"/>
      <c r="AH197" s="578">
        <f t="shared" si="54"/>
        <v>0</v>
      </c>
      <c r="AI197" s="180"/>
    </row>
    <row r="198" spans="1:36" ht="25.5">
      <c r="A198" s="188"/>
      <c r="B198" s="263" t="s">
        <v>388</v>
      </c>
      <c r="C198" s="188"/>
      <c r="D198" s="260"/>
      <c r="E198" s="188"/>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561"/>
      <c r="AC198" s="561"/>
      <c r="AD198" s="561"/>
      <c r="AE198" s="561"/>
      <c r="AF198" s="561"/>
      <c r="AG198" s="561"/>
      <c r="AH198" s="561"/>
      <c r="AI198" s="207"/>
    </row>
    <row r="199" spans="1:36" s="253" customFormat="1" ht="18" customHeight="1">
      <c r="A199" s="294" t="s">
        <v>78</v>
      </c>
      <c r="B199" s="293" t="s">
        <v>436</v>
      </c>
      <c r="C199" s="177"/>
      <c r="D199" s="178"/>
      <c r="E199" s="177"/>
      <c r="F199" s="179">
        <f>+F200</f>
        <v>0</v>
      </c>
      <c r="G199" s="179"/>
      <c r="H199" s="179"/>
      <c r="I199" s="179"/>
      <c r="J199" s="179"/>
      <c r="K199" s="179">
        <f t="shared" ref="K199:AH199" si="55">+K200</f>
        <v>0</v>
      </c>
      <c r="L199" s="179"/>
      <c r="M199" s="179"/>
      <c r="N199" s="179"/>
      <c r="O199" s="179"/>
      <c r="P199" s="179"/>
      <c r="Q199" s="179"/>
      <c r="R199" s="179"/>
      <c r="S199" s="179"/>
      <c r="T199" s="179"/>
      <c r="U199" s="179"/>
      <c r="V199" s="179"/>
      <c r="W199" s="179"/>
      <c r="X199" s="179"/>
      <c r="Y199" s="179"/>
      <c r="Z199" s="179"/>
      <c r="AA199" s="179"/>
      <c r="AB199" s="578">
        <f t="shared" si="55"/>
        <v>0</v>
      </c>
      <c r="AC199" s="578">
        <f t="shared" si="55"/>
        <v>0</v>
      </c>
      <c r="AD199" s="578">
        <f>+AD200</f>
        <v>0</v>
      </c>
      <c r="AE199" s="578"/>
      <c r="AF199" s="578"/>
      <c r="AG199" s="578"/>
      <c r="AH199" s="578">
        <f t="shared" si="55"/>
        <v>0</v>
      </c>
      <c r="AI199" s="180"/>
    </row>
    <row r="200" spans="1:36" ht="18" customHeight="1">
      <c r="A200" s="188"/>
      <c r="B200" s="263" t="s">
        <v>430</v>
      </c>
      <c r="C200" s="188"/>
      <c r="D200" s="260"/>
      <c r="E200" s="188"/>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561"/>
      <c r="AC200" s="561"/>
      <c r="AD200" s="561"/>
      <c r="AE200" s="561"/>
      <c r="AF200" s="561"/>
      <c r="AG200" s="561"/>
      <c r="AH200" s="561"/>
      <c r="AI200" s="207"/>
    </row>
    <row r="201" spans="1:36" s="253" customFormat="1" ht="57" customHeight="1">
      <c r="A201" s="177" t="s">
        <v>23</v>
      </c>
      <c r="B201" s="171" t="s">
        <v>1073</v>
      </c>
      <c r="C201" s="177"/>
      <c r="D201" s="178"/>
      <c r="E201" s="177"/>
      <c r="F201" s="169">
        <f>+F202+F252+F261+F268+F319+F343+F358+F362</f>
        <v>422017</v>
      </c>
      <c r="G201" s="169">
        <f>+G202+G252+G261+G268+G319+G343+G358+G362</f>
        <v>421133</v>
      </c>
      <c r="H201" s="169">
        <f>+H202+H252+H261+H268+H319+H343+H358+H362</f>
        <v>0</v>
      </c>
      <c r="I201" s="169"/>
      <c r="J201" s="169">
        <f>+J202+J252+J261+J268+J319+J343+J358+J362</f>
        <v>0</v>
      </c>
      <c r="K201" s="169">
        <f>+K202+K252+K261+K268+K319+K343+K358+K362</f>
        <v>412125</v>
      </c>
      <c r="L201" s="169"/>
      <c r="M201" s="169"/>
      <c r="N201" s="169"/>
      <c r="O201" s="169"/>
      <c r="P201" s="169"/>
      <c r="Q201" s="169"/>
      <c r="R201" s="169"/>
      <c r="S201" s="169"/>
      <c r="T201" s="169"/>
      <c r="U201" s="169"/>
      <c r="V201" s="169"/>
      <c r="W201" s="169"/>
      <c r="X201" s="169"/>
      <c r="Y201" s="169"/>
      <c r="Z201" s="169"/>
      <c r="AA201" s="169"/>
      <c r="AB201" s="576" t="e">
        <f t="shared" ref="AB201:AH201" si="56">+AB202+AB252+AB261+AB268+AB319+AB343+AB358+AB362</f>
        <v>#REF!</v>
      </c>
      <c r="AC201" s="576" t="e">
        <f t="shared" si="56"/>
        <v>#REF!</v>
      </c>
      <c r="AD201" s="576" t="e">
        <f t="shared" si="56"/>
        <v>#REF!</v>
      </c>
      <c r="AE201" s="576" t="e">
        <f t="shared" si="56"/>
        <v>#REF!</v>
      </c>
      <c r="AF201" s="576" t="e">
        <f t="shared" si="56"/>
        <v>#REF!</v>
      </c>
      <c r="AG201" s="576" t="e">
        <f t="shared" si="56"/>
        <v>#REF!</v>
      </c>
      <c r="AH201" s="576" t="e">
        <f t="shared" si="56"/>
        <v>#REF!</v>
      </c>
      <c r="AI201" s="180"/>
      <c r="AJ201" s="295"/>
    </row>
    <row r="202" spans="1:36" s="253" customFormat="1" ht="18" customHeight="1">
      <c r="A202" s="177" t="s">
        <v>37</v>
      </c>
      <c r="B202" s="296" t="s">
        <v>36</v>
      </c>
      <c r="C202" s="177"/>
      <c r="D202" s="178"/>
      <c r="E202" s="177"/>
      <c r="F202" s="297">
        <f t="shared" ref="F202:AH202" si="57">+F203+F230</f>
        <v>85809</v>
      </c>
      <c r="G202" s="297">
        <f t="shared" si="57"/>
        <v>85809</v>
      </c>
      <c r="H202" s="297">
        <f t="shared" si="57"/>
        <v>0</v>
      </c>
      <c r="I202" s="297"/>
      <c r="J202" s="297">
        <f t="shared" si="57"/>
        <v>0</v>
      </c>
      <c r="K202" s="297">
        <f t="shared" si="57"/>
        <v>82809</v>
      </c>
      <c r="L202" s="297"/>
      <c r="M202" s="297"/>
      <c r="N202" s="297"/>
      <c r="O202" s="297"/>
      <c r="P202" s="297"/>
      <c r="Q202" s="297"/>
      <c r="R202" s="297"/>
      <c r="S202" s="297"/>
      <c r="T202" s="297"/>
      <c r="U202" s="297"/>
      <c r="V202" s="297"/>
      <c r="W202" s="297"/>
      <c r="X202" s="297"/>
      <c r="Y202" s="297"/>
      <c r="Z202" s="297"/>
      <c r="AA202" s="297"/>
      <c r="AB202" s="582">
        <f t="shared" si="57"/>
        <v>19715</v>
      </c>
      <c r="AC202" s="582">
        <f t="shared" si="57"/>
        <v>19715</v>
      </c>
      <c r="AD202" s="582">
        <f t="shared" si="57"/>
        <v>82809</v>
      </c>
      <c r="AE202" s="582">
        <f t="shared" si="57"/>
        <v>82809</v>
      </c>
      <c r="AF202" s="582">
        <f t="shared" si="57"/>
        <v>0</v>
      </c>
      <c r="AG202" s="582">
        <f t="shared" si="57"/>
        <v>0</v>
      </c>
      <c r="AH202" s="582">
        <f t="shared" si="57"/>
        <v>82809</v>
      </c>
      <c r="AI202" s="180"/>
    </row>
    <row r="203" spans="1:36" s="253" customFormat="1" ht="18" customHeight="1">
      <c r="A203" s="298" t="s">
        <v>18</v>
      </c>
      <c r="B203" s="299" t="s">
        <v>248</v>
      </c>
      <c r="C203" s="233"/>
      <c r="D203" s="234"/>
      <c r="E203" s="233"/>
      <c r="F203" s="252">
        <f>+F204</f>
        <v>72740</v>
      </c>
      <c r="G203" s="252">
        <f t="shared" ref="G203:AH203" si="58">+G204</f>
        <v>72740</v>
      </c>
      <c r="H203" s="252">
        <f t="shared" si="58"/>
        <v>0</v>
      </c>
      <c r="I203" s="252"/>
      <c r="J203" s="252">
        <f t="shared" si="58"/>
        <v>0</v>
      </c>
      <c r="K203" s="252">
        <f t="shared" si="58"/>
        <v>69740</v>
      </c>
      <c r="L203" s="252"/>
      <c r="M203" s="252"/>
      <c r="N203" s="252"/>
      <c r="O203" s="252"/>
      <c r="P203" s="252"/>
      <c r="Q203" s="252"/>
      <c r="R203" s="252"/>
      <c r="S203" s="252"/>
      <c r="T203" s="252"/>
      <c r="U203" s="252"/>
      <c r="V203" s="252"/>
      <c r="W203" s="252"/>
      <c r="X203" s="252"/>
      <c r="Y203" s="252"/>
      <c r="Z203" s="252"/>
      <c r="AA203" s="252"/>
      <c r="AB203" s="582">
        <f t="shared" si="58"/>
        <v>14740</v>
      </c>
      <c r="AC203" s="582">
        <f t="shared" si="58"/>
        <v>14740</v>
      </c>
      <c r="AD203" s="582">
        <f t="shared" si="58"/>
        <v>69740</v>
      </c>
      <c r="AE203" s="582">
        <f t="shared" si="58"/>
        <v>69740</v>
      </c>
      <c r="AF203" s="582">
        <f t="shared" si="58"/>
        <v>0</v>
      </c>
      <c r="AG203" s="582">
        <f t="shared" si="58"/>
        <v>0</v>
      </c>
      <c r="AH203" s="582">
        <f t="shared" si="58"/>
        <v>69740</v>
      </c>
      <c r="AI203" s="236"/>
    </row>
    <row r="204" spans="1:36" s="302" customFormat="1" ht="27">
      <c r="A204" s="300"/>
      <c r="B204" s="265" t="s">
        <v>250</v>
      </c>
      <c r="C204" s="238"/>
      <c r="D204" s="239"/>
      <c r="E204" s="238"/>
      <c r="F204" s="301">
        <f>+F205+F228</f>
        <v>72740</v>
      </c>
      <c r="G204" s="301">
        <f t="shared" ref="G204:AH204" si="59">+G205+G228</f>
        <v>72740</v>
      </c>
      <c r="H204" s="301">
        <f t="shared" si="59"/>
        <v>0</v>
      </c>
      <c r="I204" s="301"/>
      <c r="J204" s="301">
        <f t="shared" si="59"/>
        <v>0</v>
      </c>
      <c r="K204" s="301">
        <f t="shared" si="59"/>
        <v>69740</v>
      </c>
      <c r="L204" s="301"/>
      <c r="M204" s="301"/>
      <c r="N204" s="301"/>
      <c r="O204" s="301"/>
      <c r="P204" s="301"/>
      <c r="Q204" s="301"/>
      <c r="R204" s="301"/>
      <c r="S204" s="301"/>
      <c r="T204" s="301"/>
      <c r="U204" s="301"/>
      <c r="V204" s="301"/>
      <c r="W204" s="301"/>
      <c r="X204" s="301"/>
      <c r="Y204" s="301"/>
      <c r="Z204" s="301"/>
      <c r="AA204" s="301"/>
      <c r="AB204" s="580">
        <f t="shared" si="59"/>
        <v>14740</v>
      </c>
      <c r="AC204" s="580">
        <f t="shared" si="59"/>
        <v>14740</v>
      </c>
      <c r="AD204" s="580">
        <f t="shared" si="59"/>
        <v>69740</v>
      </c>
      <c r="AE204" s="580">
        <f t="shared" si="59"/>
        <v>69740</v>
      </c>
      <c r="AF204" s="580">
        <f t="shared" si="59"/>
        <v>0</v>
      </c>
      <c r="AG204" s="580">
        <f t="shared" si="59"/>
        <v>0</v>
      </c>
      <c r="AH204" s="580">
        <f t="shared" si="59"/>
        <v>69740</v>
      </c>
      <c r="AI204" s="241"/>
    </row>
    <row r="205" spans="1:36" s="302" customFormat="1" ht="13.5">
      <c r="A205" s="300" t="s">
        <v>249</v>
      </c>
      <c r="B205" s="265" t="s">
        <v>1074</v>
      </c>
      <c r="C205" s="238"/>
      <c r="D205" s="239"/>
      <c r="E205" s="238"/>
      <c r="F205" s="291">
        <f>SUBTOTAL(9,F206:F227)</f>
        <v>69740</v>
      </c>
      <c r="G205" s="291">
        <f t="shared" ref="G205:AH205" si="60">SUBTOTAL(9,G206:G227)</f>
        <v>69740</v>
      </c>
      <c r="H205" s="291">
        <f t="shared" si="60"/>
        <v>0</v>
      </c>
      <c r="I205" s="291"/>
      <c r="J205" s="291">
        <f t="shared" si="60"/>
        <v>0</v>
      </c>
      <c r="K205" s="291">
        <f t="shared" si="60"/>
        <v>66740</v>
      </c>
      <c r="L205" s="291"/>
      <c r="M205" s="291"/>
      <c r="N205" s="291"/>
      <c r="O205" s="291"/>
      <c r="P205" s="291"/>
      <c r="Q205" s="291"/>
      <c r="R205" s="291"/>
      <c r="S205" s="291"/>
      <c r="T205" s="291"/>
      <c r="U205" s="291"/>
      <c r="V205" s="291"/>
      <c r="W205" s="291"/>
      <c r="X205" s="291"/>
      <c r="Y205" s="291"/>
      <c r="Z205" s="291"/>
      <c r="AA205" s="291"/>
      <c r="AB205" s="564">
        <f t="shared" si="60"/>
        <v>14740</v>
      </c>
      <c r="AC205" s="564">
        <f t="shared" si="60"/>
        <v>11740</v>
      </c>
      <c r="AD205" s="564">
        <f t="shared" si="60"/>
        <v>69740</v>
      </c>
      <c r="AE205" s="564">
        <f t="shared" si="60"/>
        <v>69740</v>
      </c>
      <c r="AF205" s="564">
        <f t="shared" si="60"/>
        <v>0</v>
      </c>
      <c r="AG205" s="564">
        <f t="shared" si="60"/>
        <v>0</v>
      </c>
      <c r="AH205" s="564">
        <f t="shared" si="60"/>
        <v>69740</v>
      </c>
      <c r="AI205" s="241"/>
    </row>
    <row r="206" spans="1:36" ht="38.25">
      <c r="A206" s="303" t="s">
        <v>942</v>
      </c>
      <c r="B206" s="284" t="s">
        <v>1075</v>
      </c>
      <c r="C206" s="285" t="s">
        <v>1076</v>
      </c>
      <c r="D206" s="285" t="s">
        <v>1077</v>
      </c>
      <c r="E206" s="285" t="s">
        <v>43</v>
      </c>
      <c r="F206" s="246">
        <v>9100</v>
      </c>
      <c r="G206" s="246">
        <v>9100</v>
      </c>
      <c r="H206" s="246"/>
      <c r="I206" s="246"/>
      <c r="J206" s="246"/>
      <c r="K206" s="246">
        <v>4500</v>
      </c>
      <c r="L206" s="246"/>
      <c r="M206" s="246"/>
      <c r="N206" s="246"/>
      <c r="O206" s="246"/>
      <c r="P206" s="246"/>
      <c r="Q206" s="246"/>
      <c r="R206" s="246"/>
      <c r="S206" s="246"/>
      <c r="T206" s="246"/>
      <c r="U206" s="246"/>
      <c r="V206" s="246"/>
      <c r="W206" s="246"/>
      <c r="X206" s="246"/>
      <c r="Y206" s="246"/>
      <c r="Z206" s="246"/>
      <c r="AA206" s="246"/>
      <c r="AB206" s="565">
        <f>+G206-K206</f>
        <v>4600</v>
      </c>
      <c r="AC206" s="565"/>
      <c r="AD206" s="565">
        <v>9100</v>
      </c>
      <c r="AE206" s="565">
        <v>9100</v>
      </c>
      <c r="AF206" s="565"/>
      <c r="AG206" s="565"/>
      <c r="AH206" s="565">
        <v>9100</v>
      </c>
      <c r="AI206" s="250" t="s">
        <v>1078</v>
      </c>
    </row>
    <row r="207" spans="1:36" ht="38.25">
      <c r="A207" s="303" t="s">
        <v>942</v>
      </c>
      <c r="B207" s="284" t="s">
        <v>1079</v>
      </c>
      <c r="C207" s="285" t="s">
        <v>1080</v>
      </c>
      <c r="D207" s="285" t="s">
        <v>1081</v>
      </c>
      <c r="E207" s="285" t="s">
        <v>43</v>
      </c>
      <c r="F207" s="246">
        <v>2250</v>
      </c>
      <c r="G207" s="246">
        <v>2250</v>
      </c>
      <c r="H207" s="246"/>
      <c r="I207" s="246"/>
      <c r="J207" s="246"/>
      <c r="K207" s="246">
        <v>3000</v>
      </c>
      <c r="L207" s="246"/>
      <c r="M207" s="246"/>
      <c r="N207" s="246"/>
      <c r="O207" s="246"/>
      <c r="P207" s="246"/>
      <c r="Q207" s="246"/>
      <c r="R207" s="246"/>
      <c r="S207" s="246"/>
      <c r="T207" s="246"/>
      <c r="U207" s="246"/>
      <c r="V207" s="246"/>
      <c r="W207" s="246"/>
      <c r="X207" s="246"/>
      <c r="Y207" s="246"/>
      <c r="Z207" s="246"/>
      <c r="AA207" s="246"/>
      <c r="AB207" s="565"/>
      <c r="AC207" s="565">
        <f>+K207-G207</f>
        <v>750</v>
      </c>
      <c r="AD207" s="565">
        <v>2250</v>
      </c>
      <c r="AE207" s="565">
        <v>2250</v>
      </c>
      <c r="AF207" s="565"/>
      <c r="AG207" s="565"/>
      <c r="AH207" s="565">
        <v>2250</v>
      </c>
      <c r="AI207" s="250" t="s">
        <v>1078</v>
      </c>
    </row>
    <row r="208" spans="1:36" ht="38.25">
      <c r="A208" s="303" t="s">
        <v>942</v>
      </c>
      <c r="B208" s="284" t="s">
        <v>1082</v>
      </c>
      <c r="C208" s="285" t="s">
        <v>1083</v>
      </c>
      <c r="D208" s="285" t="s">
        <v>1081</v>
      </c>
      <c r="E208" s="285" t="s">
        <v>43</v>
      </c>
      <c r="F208" s="246">
        <v>3000</v>
      </c>
      <c r="G208" s="246">
        <v>3000</v>
      </c>
      <c r="H208" s="246"/>
      <c r="I208" s="246"/>
      <c r="J208" s="246"/>
      <c r="K208" s="246">
        <v>3000</v>
      </c>
      <c r="L208" s="246"/>
      <c r="M208" s="246"/>
      <c r="N208" s="246"/>
      <c r="O208" s="246"/>
      <c r="P208" s="246"/>
      <c r="Q208" s="246"/>
      <c r="R208" s="246"/>
      <c r="S208" s="246"/>
      <c r="T208" s="246"/>
      <c r="U208" s="246"/>
      <c r="V208" s="246"/>
      <c r="W208" s="246"/>
      <c r="X208" s="246"/>
      <c r="Y208" s="246"/>
      <c r="Z208" s="246"/>
      <c r="AA208" s="246"/>
      <c r="AB208" s="565"/>
      <c r="AC208" s="565"/>
      <c r="AD208" s="565">
        <v>3000</v>
      </c>
      <c r="AE208" s="565">
        <v>3000</v>
      </c>
      <c r="AF208" s="565"/>
      <c r="AG208" s="565"/>
      <c r="AH208" s="565">
        <v>3000</v>
      </c>
      <c r="AI208" s="250" t="s">
        <v>1078</v>
      </c>
    </row>
    <row r="209" spans="1:35" ht="38.25">
      <c r="A209" s="303" t="s">
        <v>942</v>
      </c>
      <c r="B209" s="284" t="s">
        <v>1084</v>
      </c>
      <c r="C209" s="285" t="s">
        <v>1085</v>
      </c>
      <c r="D209" s="285" t="s">
        <v>805</v>
      </c>
      <c r="E209" s="285" t="s">
        <v>43</v>
      </c>
      <c r="F209" s="246">
        <v>600</v>
      </c>
      <c r="G209" s="246">
        <v>600</v>
      </c>
      <c r="H209" s="246"/>
      <c r="I209" s="246"/>
      <c r="J209" s="246"/>
      <c r="K209" s="246">
        <v>2000</v>
      </c>
      <c r="L209" s="246"/>
      <c r="M209" s="246"/>
      <c r="N209" s="246"/>
      <c r="O209" s="246"/>
      <c r="P209" s="246"/>
      <c r="Q209" s="246"/>
      <c r="R209" s="246"/>
      <c r="S209" s="246"/>
      <c r="T209" s="246"/>
      <c r="U209" s="246"/>
      <c r="V209" s="246"/>
      <c r="W209" s="246"/>
      <c r="X209" s="246"/>
      <c r="Y209" s="246"/>
      <c r="Z209" s="246"/>
      <c r="AA209" s="246"/>
      <c r="AB209" s="565"/>
      <c r="AC209" s="565">
        <f>+K209-G209</f>
        <v>1400</v>
      </c>
      <c r="AD209" s="565">
        <v>600</v>
      </c>
      <c r="AE209" s="565">
        <v>600</v>
      </c>
      <c r="AF209" s="565"/>
      <c r="AG209" s="565"/>
      <c r="AH209" s="565">
        <v>600</v>
      </c>
      <c r="AI209" s="250" t="s">
        <v>1078</v>
      </c>
    </row>
    <row r="210" spans="1:35" ht="38.25">
      <c r="A210" s="303" t="s">
        <v>942</v>
      </c>
      <c r="B210" s="284" t="s">
        <v>1086</v>
      </c>
      <c r="C210" s="285" t="s">
        <v>1087</v>
      </c>
      <c r="D210" s="285" t="s">
        <v>1088</v>
      </c>
      <c r="E210" s="285" t="s">
        <v>43</v>
      </c>
      <c r="F210" s="246">
        <v>1670</v>
      </c>
      <c r="G210" s="246">
        <v>1670</v>
      </c>
      <c r="H210" s="246"/>
      <c r="I210" s="246"/>
      <c r="J210" s="246"/>
      <c r="K210" s="246">
        <v>4000</v>
      </c>
      <c r="L210" s="246"/>
      <c r="M210" s="246"/>
      <c r="N210" s="246"/>
      <c r="O210" s="246"/>
      <c r="P210" s="246"/>
      <c r="Q210" s="246"/>
      <c r="R210" s="246"/>
      <c r="S210" s="246"/>
      <c r="T210" s="246"/>
      <c r="U210" s="246"/>
      <c r="V210" s="246"/>
      <c r="W210" s="246"/>
      <c r="X210" s="246"/>
      <c r="Y210" s="246"/>
      <c r="Z210" s="246"/>
      <c r="AA210" s="246"/>
      <c r="AB210" s="565"/>
      <c r="AC210" s="565">
        <f>+K210-G210</f>
        <v>2330</v>
      </c>
      <c r="AD210" s="565">
        <v>1670</v>
      </c>
      <c r="AE210" s="565">
        <v>1670</v>
      </c>
      <c r="AF210" s="565"/>
      <c r="AG210" s="565"/>
      <c r="AH210" s="565">
        <v>1670</v>
      </c>
      <c r="AI210" s="250" t="s">
        <v>1078</v>
      </c>
    </row>
    <row r="211" spans="1:35" ht="38.25">
      <c r="A211" s="303" t="s">
        <v>942</v>
      </c>
      <c r="B211" s="284" t="s">
        <v>1089</v>
      </c>
      <c r="C211" s="285" t="s">
        <v>1090</v>
      </c>
      <c r="D211" s="285" t="s">
        <v>1081</v>
      </c>
      <c r="E211" s="285" t="s">
        <v>43</v>
      </c>
      <c r="F211" s="246">
        <v>1800</v>
      </c>
      <c r="G211" s="246">
        <v>1800</v>
      </c>
      <c r="H211" s="246"/>
      <c r="I211" s="246"/>
      <c r="J211" s="246"/>
      <c r="K211" s="246">
        <v>3000</v>
      </c>
      <c r="L211" s="246"/>
      <c r="M211" s="246"/>
      <c r="N211" s="246"/>
      <c r="O211" s="246"/>
      <c r="P211" s="246"/>
      <c r="Q211" s="246"/>
      <c r="R211" s="246"/>
      <c r="S211" s="246"/>
      <c r="T211" s="246"/>
      <c r="U211" s="246"/>
      <c r="V211" s="246"/>
      <c r="W211" s="246"/>
      <c r="X211" s="246"/>
      <c r="Y211" s="246"/>
      <c r="Z211" s="246"/>
      <c r="AA211" s="246"/>
      <c r="AB211" s="565"/>
      <c r="AC211" s="565">
        <f>+K211-G211</f>
        <v>1200</v>
      </c>
      <c r="AD211" s="565">
        <v>1800</v>
      </c>
      <c r="AE211" s="565">
        <v>1800</v>
      </c>
      <c r="AF211" s="565"/>
      <c r="AG211" s="565"/>
      <c r="AH211" s="565">
        <v>1800</v>
      </c>
      <c r="AI211" s="250" t="s">
        <v>1078</v>
      </c>
    </row>
    <row r="212" spans="1:35" ht="38.25">
      <c r="A212" s="303" t="s">
        <v>942</v>
      </c>
      <c r="B212" s="284" t="s">
        <v>1091</v>
      </c>
      <c r="C212" s="285" t="s">
        <v>1092</v>
      </c>
      <c r="D212" s="285" t="s">
        <v>1093</v>
      </c>
      <c r="E212" s="285" t="s">
        <v>43</v>
      </c>
      <c r="F212" s="246">
        <v>3700</v>
      </c>
      <c r="G212" s="246">
        <v>3700</v>
      </c>
      <c r="H212" s="246"/>
      <c r="I212" s="246"/>
      <c r="J212" s="246"/>
      <c r="K212" s="246">
        <v>4000</v>
      </c>
      <c r="L212" s="246"/>
      <c r="M212" s="246"/>
      <c r="N212" s="246"/>
      <c r="O212" s="246"/>
      <c r="P212" s="246"/>
      <c r="Q212" s="246"/>
      <c r="R212" s="246"/>
      <c r="S212" s="246"/>
      <c r="T212" s="246"/>
      <c r="U212" s="246"/>
      <c r="V212" s="246"/>
      <c r="W212" s="246"/>
      <c r="X212" s="246"/>
      <c r="Y212" s="246"/>
      <c r="Z212" s="246"/>
      <c r="AA212" s="246"/>
      <c r="AB212" s="565"/>
      <c r="AC212" s="565">
        <f>+K212-G212</f>
        <v>300</v>
      </c>
      <c r="AD212" s="565">
        <v>3700</v>
      </c>
      <c r="AE212" s="565">
        <v>3700</v>
      </c>
      <c r="AF212" s="565"/>
      <c r="AG212" s="565"/>
      <c r="AH212" s="565">
        <v>3700</v>
      </c>
      <c r="AI212" s="250" t="s">
        <v>1078</v>
      </c>
    </row>
    <row r="213" spans="1:35" ht="38.25">
      <c r="A213" s="303" t="s">
        <v>942</v>
      </c>
      <c r="B213" s="284" t="s">
        <v>1094</v>
      </c>
      <c r="C213" s="285" t="s">
        <v>1095</v>
      </c>
      <c r="D213" s="285" t="s">
        <v>1096</v>
      </c>
      <c r="E213" s="285" t="s">
        <v>43</v>
      </c>
      <c r="F213" s="246">
        <v>8640</v>
      </c>
      <c r="G213" s="246">
        <v>8640</v>
      </c>
      <c r="H213" s="246"/>
      <c r="I213" s="246"/>
      <c r="J213" s="246"/>
      <c r="K213" s="246">
        <v>5000</v>
      </c>
      <c r="L213" s="246"/>
      <c r="M213" s="246"/>
      <c r="N213" s="246"/>
      <c r="O213" s="246"/>
      <c r="P213" s="246"/>
      <c r="Q213" s="246"/>
      <c r="R213" s="246"/>
      <c r="S213" s="246"/>
      <c r="T213" s="246"/>
      <c r="U213" s="246"/>
      <c r="V213" s="246"/>
      <c r="W213" s="246"/>
      <c r="X213" s="246"/>
      <c r="Y213" s="246"/>
      <c r="Z213" s="246"/>
      <c r="AA213" s="246"/>
      <c r="AB213" s="565">
        <f>+G213-K213</f>
        <v>3640</v>
      </c>
      <c r="AC213" s="565"/>
      <c r="AD213" s="565">
        <v>8640</v>
      </c>
      <c r="AE213" s="565">
        <v>8640</v>
      </c>
      <c r="AF213" s="565"/>
      <c r="AG213" s="565"/>
      <c r="AH213" s="565">
        <v>8640</v>
      </c>
      <c r="AI213" s="250" t="s">
        <v>1078</v>
      </c>
    </row>
    <row r="214" spans="1:35" ht="38.25">
      <c r="A214" s="303" t="s">
        <v>942</v>
      </c>
      <c r="B214" s="284" t="s">
        <v>1097</v>
      </c>
      <c r="C214" s="285" t="s">
        <v>1098</v>
      </c>
      <c r="D214" s="285" t="s">
        <v>1099</v>
      </c>
      <c r="E214" s="285" t="s">
        <v>43</v>
      </c>
      <c r="F214" s="246">
        <v>2460</v>
      </c>
      <c r="G214" s="246">
        <v>2460</v>
      </c>
      <c r="H214" s="246"/>
      <c r="I214" s="246"/>
      <c r="J214" s="246"/>
      <c r="K214" s="246">
        <v>2500</v>
      </c>
      <c r="L214" s="246"/>
      <c r="M214" s="246"/>
      <c r="N214" s="246"/>
      <c r="O214" s="246"/>
      <c r="P214" s="246"/>
      <c r="Q214" s="246"/>
      <c r="R214" s="246"/>
      <c r="S214" s="246"/>
      <c r="T214" s="246"/>
      <c r="U214" s="246"/>
      <c r="V214" s="246"/>
      <c r="W214" s="246"/>
      <c r="X214" s="246"/>
      <c r="Y214" s="246"/>
      <c r="Z214" s="246"/>
      <c r="AA214" s="246"/>
      <c r="AB214" s="565"/>
      <c r="AC214" s="565">
        <f>+K214-G214</f>
        <v>40</v>
      </c>
      <c r="AD214" s="565">
        <v>2460</v>
      </c>
      <c r="AE214" s="565">
        <v>2460</v>
      </c>
      <c r="AF214" s="565"/>
      <c r="AG214" s="565"/>
      <c r="AH214" s="565">
        <v>2460</v>
      </c>
      <c r="AI214" s="250" t="s">
        <v>1078</v>
      </c>
    </row>
    <row r="215" spans="1:35" ht="38.25">
      <c r="A215" s="303" t="s">
        <v>942</v>
      </c>
      <c r="B215" s="284" t="s">
        <v>1100</v>
      </c>
      <c r="C215" s="285" t="s">
        <v>1101</v>
      </c>
      <c r="D215" s="285" t="s">
        <v>1102</v>
      </c>
      <c r="E215" s="285" t="s">
        <v>43</v>
      </c>
      <c r="F215" s="246">
        <v>1780</v>
      </c>
      <c r="G215" s="246">
        <v>1780</v>
      </c>
      <c r="H215" s="246"/>
      <c r="I215" s="246"/>
      <c r="J215" s="246"/>
      <c r="K215" s="246">
        <v>4000</v>
      </c>
      <c r="L215" s="246"/>
      <c r="M215" s="246"/>
      <c r="N215" s="246"/>
      <c r="O215" s="246"/>
      <c r="P215" s="246"/>
      <c r="Q215" s="246"/>
      <c r="R215" s="246"/>
      <c r="S215" s="246"/>
      <c r="T215" s="246"/>
      <c r="U215" s="246"/>
      <c r="V215" s="246"/>
      <c r="W215" s="246"/>
      <c r="X215" s="246"/>
      <c r="Y215" s="246"/>
      <c r="Z215" s="246"/>
      <c r="AA215" s="246"/>
      <c r="AB215" s="565"/>
      <c r="AC215" s="565">
        <f>+K215-G215</f>
        <v>2220</v>
      </c>
      <c r="AD215" s="565">
        <v>1780</v>
      </c>
      <c r="AE215" s="565">
        <v>1780</v>
      </c>
      <c r="AF215" s="565"/>
      <c r="AG215" s="565"/>
      <c r="AH215" s="565">
        <v>1780</v>
      </c>
      <c r="AI215" s="250" t="s">
        <v>1078</v>
      </c>
    </row>
    <row r="216" spans="1:35" ht="38.25">
      <c r="A216" s="303" t="s">
        <v>942</v>
      </c>
      <c r="B216" s="284" t="s">
        <v>1103</v>
      </c>
      <c r="C216" s="285" t="s">
        <v>1104</v>
      </c>
      <c r="D216" s="285" t="s">
        <v>251</v>
      </c>
      <c r="E216" s="285" t="s">
        <v>43</v>
      </c>
      <c r="F216" s="246">
        <v>2400</v>
      </c>
      <c r="G216" s="246">
        <v>2400</v>
      </c>
      <c r="H216" s="246"/>
      <c r="I216" s="246"/>
      <c r="J216" s="246"/>
      <c r="K216" s="246">
        <v>2500</v>
      </c>
      <c r="L216" s="246"/>
      <c r="M216" s="246"/>
      <c r="N216" s="246"/>
      <c r="O216" s="246"/>
      <c r="P216" s="246"/>
      <c r="Q216" s="246"/>
      <c r="R216" s="246"/>
      <c r="S216" s="246"/>
      <c r="T216" s="246"/>
      <c r="U216" s="246"/>
      <c r="V216" s="246"/>
      <c r="W216" s="246"/>
      <c r="X216" s="246"/>
      <c r="Y216" s="246"/>
      <c r="Z216" s="246"/>
      <c r="AA216" s="246"/>
      <c r="AB216" s="565"/>
      <c r="AC216" s="565">
        <f>+K216-G216</f>
        <v>100</v>
      </c>
      <c r="AD216" s="565">
        <v>2400</v>
      </c>
      <c r="AE216" s="565">
        <v>2400</v>
      </c>
      <c r="AF216" s="565"/>
      <c r="AG216" s="565"/>
      <c r="AH216" s="565">
        <v>2400</v>
      </c>
      <c r="AI216" s="250" t="s">
        <v>1078</v>
      </c>
    </row>
    <row r="217" spans="1:35" ht="38.25">
      <c r="A217" s="303" t="s">
        <v>942</v>
      </c>
      <c r="B217" s="284" t="s">
        <v>1105</v>
      </c>
      <c r="C217" s="285" t="s">
        <v>1106</v>
      </c>
      <c r="D217" s="285" t="s">
        <v>975</v>
      </c>
      <c r="E217" s="285" t="s">
        <v>43</v>
      </c>
      <c r="F217" s="246">
        <v>2600</v>
      </c>
      <c r="G217" s="246">
        <v>2600</v>
      </c>
      <c r="H217" s="246"/>
      <c r="I217" s="246"/>
      <c r="J217" s="246"/>
      <c r="K217" s="246">
        <v>2500</v>
      </c>
      <c r="L217" s="246"/>
      <c r="M217" s="246"/>
      <c r="N217" s="246"/>
      <c r="O217" s="246"/>
      <c r="P217" s="246"/>
      <c r="Q217" s="246"/>
      <c r="R217" s="246"/>
      <c r="S217" s="246"/>
      <c r="T217" s="246"/>
      <c r="U217" s="246"/>
      <c r="V217" s="246"/>
      <c r="W217" s="246"/>
      <c r="X217" s="246"/>
      <c r="Y217" s="246"/>
      <c r="Z217" s="246"/>
      <c r="AA217" s="246"/>
      <c r="AB217" s="565">
        <f>+G217-K217</f>
        <v>100</v>
      </c>
      <c r="AC217" s="565"/>
      <c r="AD217" s="565">
        <v>2600</v>
      </c>
      <c r="AE217" s="565">
        <v>2600</v>
      </c>
      <c r="AF217" s="565"/>
      <c r="AG217" s="565"/>
      <c r="AH217" s="565">
        <v>2600</v>
      </c>
      <c r="AI217" s="250" t="s">
        <v>1078</v>
      </c>
    </row>
    <row r="218" spans="1:35" ht="38.25">
      <c r="A218" s="303" t="s">
        <v>942</v>
      </c>
      <c r="B218" s="284" t="s">
        <v>252</v>
      </c>
      <c r="C218" s="285" t="s">
        <v>854</v>
      </c>
      <c r="D218" s="285" t="s">
        <v>1107</v>
      </c>
      <c r="E218" s="285" t="s">
        <v>63</v>
      </c>
      <c r="F218" s="246">
        <v>3200</v>
      </c>
      <c r="G218" s="246">
        <v>3200</v>
      </c>
      <c r="H218" s="246"/>
      <c r="I218" s="246"/>
      <c r="J218" s="246"/>
      <c r="K218" s="246">
        <v>3500</v>
      </c>
      <c r="L218" s="246"/>
      <c r="M218" s="246"/>
      <c r="N218" s="246"/>
      <c r="O218" s="246"/>
      <c r="P218" s="246"/>
      <c r="Q218" s="246"/>
      <c r="R218" s="246"/>
      <c r="S218" s="246"/>
      <c r="T218" s="246"/>
      <c r="U218" s="246"/>
      <c r="V218" s="246"/>
      <c r="W218" s="246"/>
      <c r="X218" s="246"/>
      <c r="Y218" s="246"/>
      <c r="Z218" s="246"/>
      <c r="AA218" s="246"/>
      <c r="AB218" s="565"/>
      <c r="AC218" s="565">
        <f>+K218-G218</f>
        <v>300</v>
      </c>
      <c r="AD218" s="565">
        <v>3200</v>
      </c>
      <c r="AE218" s="565">
        <v>3200</v>
      </c>
      <c r="AF218" s="565"/>
      <c r="AG218" s="565"/>
      <c r="AH218" s="565">
        <v>3200</v>
      </c>
      <c r="AI218" s="250" t="s">
        <v>1078</v>
      </c>
    </row>
    <row r="219" spans="1:35" ht="38.25">
      <c r="A219" s="303" t="s">
        <v>942</v>
      </c>
      <c r="B219" s="284" t="s">
        <v>253</v>
      </c>
      <c r="C219" s="285" t="s">
        <v>856</v>
      </c>
      <c r="D219" s="285" t="s">
        <v>1108</v>
      </c>
      <c r="E219" s="285" t="s">
        <v>63</v>
      </c>
      <c r="F219" s="246">
        <v>1300</v>
      </c>
      <c r="G219" s="246">
        <v>1300</v>
      </c>
      <c r="H219" s="246"/>
      <c r="I219" s="246"/>
      <c r="J219" s="246"/>
      <c r="K219" s="246">
        <v>2000</v>
      </c>
      <c r="L219" s="246"/>
      <c r="M219" s="246"/>
      <c r="N219" s="246"/>
      <c r="O219" s="246"/>
      <c r="P219" s="246"/>
      <c r="Q219" s="246"/>
      <c r="R219" s="246"/>
      <c r="S219" s="246"/>
      <c r="T219" s="246"/>
      <c r="U219" s="246"/>
      <c r="V219" s="246"/>
      <c r="W219" s="246"/>
      <c r="X219" s="246"/>
      <c r="Y219" s="246"/>
      <c r="Z219" s="246"/>
      <c r="AA219" s="246"/>
      <c r="AB219" s="565"/>
      <c r="AC219" s="565">
        <f>+K219-G219</f>
        <v>700</v>
      </c>
      <c r="AD219" s="565">
        <v>1300</v>
      </c>
      <c r="AE219" s="565">
        <v>1300</v>
      </c>
      <c r="AF219" s="565"/>
      <c r="AG219" s="565"/>
      <c r="AH219" s="565">
        <v>1300</v>
      </c>
      <c r="AI219" s="250" t="s">
        <v>1078</v>
      </c>
    </row>
    <row r="220" spans="1:35" ht="38.25">
      <c r="A220" s="303" t="s">
        <v>942</v>
      </c>
      <c r="B220" s="284" t="s">
        <v>1109</v>
      </c>
      <c r="C220" s="285" t="s">
        <v>852</v>
      </c>
      <c r="D220" s="285" t="s">
        <v>1110</v>
      </c>
      <c r="E220" s="285" t="s">
        <v>63</v>
      </c>
      <c r="F220" s="246">
        <v>1520</v>
      </c>
      <c r="G220" s="246">
        <v>1520</v>
      </c>
      <c r="H220" s="246"/>
      <c r="I220" s="246"/>
      <c r="J220" s="246"/>
      <c r="K220" s="246">
        <v>1500</v>
      </c>
      <c r="L220" s="246"/>
      <c r="M220" s="246"/>
      <c r="N220" s="246"/>
      <c r="O220" s="246"/>
      <c r="P220" s="246"/>
      <c r="Q220" s="246"/>
      <c r="R220" s="246"/>
      <c r="S220" s="246"/>
      <c r="T220" s="246"/>
      <c r="U220" s="246"/>
      <c r="V220" s="246"/>
      <c r="W220" s="246"/>
      <c r="X220" s="246"/>
      <c r="Y220" s="246"/>
      <c r="Z220" s="246"/>
      <c r="AA220" s="246"/>
      <c r="AB220" s="565">
        <f>+G220-K220</f>
        <v>20</v>
      </c>
      <c r="AC220" s="565"/>
      <c r="AD220" s="565">
        <v>1520</v>
      </c>
      <c r="AE220" s="565">
        <v>1520</v>
      </c>
      <c r="AF220" s="565"/>
      <c r="AG220" s="565"/>
      <c r="AH220" s="565">
        <v>1520</v>
      </c>
      <c r="AI220" s="250" t="s">
        <v>1078</v>
      </c>
    </row>
    <row r="221" spans="1:35" ht="38.25">
      <c r="A221" s="303" t="s">
        <v>942</v>
      </c>
      <c r="B221" s="284" t="s">
        <v>254</v>
      </c>
      <c r="C221" s="285" t="s">
        <v>853</v>
      </c>
      <c r="D221" s="285" t="s">
        <v>1111</v>
      </c>
      <c r="E221" s="285" t="s">
        <v>63</v>
      </c>
      <c r="F221" s="246">
        <v>2260</v>
      </c>
      <c r="G221" s="246">
        <v>2260</v>
      </c>
      <c r="H221" s="246"/>
      <c r="I221" s="246"/>
      <c r="J221" s="246"/>
      <c r="K221" s="246">
        <v>1500</v>
      </c>
      <c r="L221" s="246"/>
      <c r="M221" s="246"/>
      <c r="N221" s="246"/>
      <c r="O221" s="246"/>
      <c r="P221" s="246"/>
      <c r="Q221" s="246"/>
      <c r="R221" s="246"/>
      <c r="S221" s="246"/>
      <c r="T221" s="246"/>
      <c r="U221" s="246"/>
      <c r="V221" s="246"/>
      <c r="W221" s="246"/>
      <c r="X221" s="246"/>
      <c r="Y221" s="246"/>
      <c r="Z221" s="246"/>
      <c r="AA221" s="246"/>
      <c r="AB221" s="565">
        <f>+G221-K221</f>
        <v>760</v>
      </c>
      <c r="AC221" s="565"/>
      <c r="AD221" s="565">
        <v>2260</v>
      </c>
      <c r="AE221" s="565">
        <v>2260</v>
      </c>
      <c r="AF221" s="565"/>
      <c r="AG221" s="565"/>
      <c r="AH221" s="565">
        <v>2260</v>
      </c>
      <c r="AI221" s="250" t="s">
        <v>1078</v>
      </c>
    </row>
    <row r="222" spans="1:35" ht="38.25">
      <c r="A222" s="303" t="s">
        <v>942</v>
      </c>
      <c r="B222" s="284" t="s">
        <v>1112</v>
      </c>
      <c r="C222" s="285" t="s">
        <v>851</v>
      </c>
      <c r="D222" s="285" t="s">
        <v>1113</v>
      </c>
      <c r="E222" s="285" t="s">
        <v>63</v>
      </c>
      <c r="F222" s="246">
        <v>2220</v>
      </c>
      <c r="G222" s="246">
        <v>2220</v>
      </c>
      <c r="H222" s="246"/>
      <c r="I222" s="246"/>
      <c r="J222" s="246"/>
      <c r="K222" s="246">
        <v>3000</v>
      </c>
      <c r="L222" s="246"/>
      <c r="M222" s="246"/>
      <c r="N222" s="246"/>
      <c r="O222" s="246"/>
      <c r="P222" s="246"/>
      <c r="Q222" s="246"/>
      <c r="R222" s="246"/>
      <c r="S222" s="246"/>
      <c r="T222" s="246"/>
      <c r="U222" s="246"/>
      <c r="V222" s="246"/>
      <c r="W222" s="246"/>
      <c r="X222" s="246"/>
      <c r="Y222" s="246"/>
      <c r="Z222" s="246"/>
      <c r="AA222" s="246"/>
      <c r="AB222" s="565"/>
      <c r="AC222" s="565">
        <f>+K222-G222</f>
        <v>780</v>
      </c>
      <c r="AD222" s="565">
        <v>2220</v>
      </c>
      <c r="AE222" s="565">
        <v>2220</v>
      </c>
      <c r="AF222" s="565"/>
      <c r="AG222" s="565"/>
      <c r="AH222" s="565">
        <v>2220</v>
      </c>
      <c r="AI222" s="250" t="s">
        <v>1078</v>
      </c>
    </row>
    <row r="223" spans="1:35" ht="38.25">
      <c r="A223" s="303" t="s">
        <v>942</v>
      </c>
      <c r="B223" s="284" t="s">
        <v>1114</v>
      </c>
      <c r="C223" s="285" t="s">
        <v>1115</v>
      </c>
      <c r="D223" s="285" t="s">
        <v>1116</v>
      </c>
      <c r="E223" s="285" t="s">
        <v>63</v>
      </c>
      <c r="F223" s="246">
        <v>3880</v>
      </c>
      <c r="G223" s="246">
        <v>3880</v>
      </c>
      <c r="H223" s="246"/>
      <c r="I223" s="246"/>
      <c r="J223" s="246"/>
      <c r="K223" s="246">
        <v>2000</v>
      </c>
      <c r="L223" s="246"/>
      <c r="M223" s="246"/>
      <c r="N223" s="246"/>
      <c r="O223" s="246"/>
      <c r="P223" s="246"/>
      <c r="Q223" s="246"/>
      <c r="R223" s="246"/>
      <c r="S223" s="246"/>
      <c r="T223" s="246"/>
      <c r="U223" s="246"/>
      <c r="V223" s="246"/>
      <c r="W223" s="246"/>
      <c r="X223" s="246"/>
      <c r="Y223" s="246"/>
      <c r="Z223" s="246"/>
      <c r="AA223" s="246"/>
      <c r="AB223" s="565">
        <f>+G223-K223</f>
        <v>1880</v>
      </c>
      <c r="AC223" s="565"/>
      <c r="AD223" s="565">
        <v>3880</v>
      </c>
      <c r="AE223" s="565">
        <v>3880</v>
      </c>
      <c r="AF223" s="565"/>
      <c r="AG223" s="565"/>
      <c r="AH223" s="565">
        <v>3880</v>
      </c>
      <c r="AI223" s="250" t="s">
        <v>1078</v>
      </c>
    </row>
    <row r="224" spans="1:35" ht="25.5">
      <c r="A224" s="303" t="s">
        <v>942</v>
      </c>
      <c r="B224" s="284" t="s">
        <v>1117</v>
      </c>
      <c r="C224" s="285" t="s">
        <v>855</v>
      </c>
      <c r="D224" s="285" t="s">
        <v>1118</v>
      </c>
      <c r="E224" s="285" t="s">
        <v>63</v>
      </c>
      <c r="F224" s="246">
        <v>2430</v>
      </c>
      <c r="G224" s="246">
        <v>2430</v>
      </c>
      <c r="H224" s="246"/>
      <c r="I224" s="246"/>
      <c r="J224" s="246"/>
      <c r="K224" s="246">
        <v>2500</v>
      </c>
      <c r="L224" s="246"/>
      <c r="M224" s="246"/>
      <c r="N224" s="246"/>
      <c r="O224" s="246"/>
      <c r="P224" s="246"/>
      <c r="Q224" s="246"/>
      <c r="R224" s="246"/>
      <c r="S224" s="246"/>
      <c r="T224" s="246"/>
      <c r="U224" s="246"/>
      <c r="V224" s="246"/>
      <c r="W224" s="246"/>
      <c r="X224" s="246"/>
      <c r="Y224" s="246"/>
      <c r="Z224" s="246"/>
      <c r="AA224" s="246"/>
      <c r="AB224" s="565"/>
      <c r="AC224" s="565">
        <f>+K224-G224</f>
        <v>70</v>
      </c>
      <c r="AD224" s="565">
        <v>2430</v>
      </c>
      <c r="AE224" s="565">
        <v>2430</v>
      </c>
      <c r="AF224" s="565"/>
      <c r="AG224" s="565"/>
      <c r="AH224" s="565">
        <v>2430</v>
      </c>
      <c r="AI224" s="250" t="s">
        <v>1078</v>
      </c>
    </row>
    <row r="225" spans="1:36" ht="38.25">
      <c r="A225" s="303" t="s">
        <v>942</v>
      </c>
      <c r="B225" s="284" t="s">
        <v>255</v>
      </c>
      <c r="C225" s="285" t="s">
        <v>857</v>
      </c>
      <c r="D225" s="285" t="s">
        <v>1119</v>
      </c>
      <c r="E225" s="285" t="s">
        <v>63</v>
      </c>
      <c r="F225" s="246">
        <v>2300</v>
      </c>
      <c r="G225" s="246">
        <v>2300</v>
      </c>
      <c r="H225" s="246"/>
      <c r="I225" s="246"/>
      <c r="J225" s="246"/>
      <c r="K225" s="246">
        <v>1740</v>
      </c>
      <c r="L225" s="246"/>
      <c r="M225" s="246"/>
      <c r="N225" s="246"/>
      <c r="O225" s="246"/>
      <c r="P225" s="246"/>
      <c r="Q225" s="246"/>
      <c r="R225" s="246"/>
      <c r="S225" s="246"/>
      <c r="T225" s="246"/>
      <c r="U225" s="246"/>
      <c r="V225" s="246"/>
      <c r="W225" s="246"/>
      <c r="X225" s="246"/>
      <c r="Y225" s="246"/>
      <c r="Z225" s="246"/>
      <c r="AA225" s="246"/>
      <c r="AB225" s="565">
        <f>+G225-K225</f>
        <v>560</v>
      </c>
      <c r="AC225" s="565"/>
      <c r="AD225" s="565">
        <v>2300</v>
      </c>
      <c r="AE225" s="565">
        <v>2300</v>
      </c>
      <c r="AF225" s="565"/>
      <c r="AG225" s="565"/>
      <c r="AH225" s="565">
        <v>2300</v>
      </c>
      <c r="AI225" s="250" t="s">
        <v>1078</v>
      </c>
    </row>
    <row r="226" spans="1:36" ht="38.25">
      <c r="A226" s="303" t="s">
        <v>942</v>
      </c>
      <c r="B226" s="284" t="s">
        <v>256</v>
      </c>
      <c r="C226" s="285" t="s">
        <v>858</v>
      </c>
      <c r="D226" s="285" t="s">
        <v>1120</v>
      </c>
      <c r="E226" s="285" t="s">
        <v>63</v>
      </c>
      <c r="F226" s="246">
        <v>3450</v>
      </c>
      <c r="G226" s="246">
        <v>3450</v>
      </c>
      <c r="H226" s="246"/>
      <c r="I226" s="246"/>
      <c r="J226" s="246"/>
      <c r="K226" s="246">
        <v>5000</v>
      </c>
      <c r="L226" s="246"/>
      <c r="M226" s="246"/>
      <c r="N226" s="246"/>
      <c r="O226" s="246"/>
      <c r="P226" s="246"/>
      <c r="Q226" s="246"/>
      <c r="R226" s="246"/>
      <c r="S226" s="246"/>
      <c r="T226" s="246"/>
      <c r="U226" s="246"/>
      <c r="V226" s="246"/>
      <c r="W226" s="246"/>
      <c r="X226" s="246"/>
      <c r="Y226" s="246"/>
      <c r="Z226" s="246"/>
      <c r="AA226" s="246"/>
      <c r="AB226" s="565"/>
      <c r="AC226" s="565">
        <f>+K226-G226</f>
        <v>1550</v>
      </c>
      <c r="AD226" s="565">
        <v>3450</v>
      </c>
      <c r="AE226" s="565">
        <v>3450</v>
      </c>
      <c r="AF226" s="565"/>
      <c r="AG226" s="565"/>
      <c r="AH226" s="565">
        <v>3450</v>
      </c>
      <c r="AI226" s="250" t="s">
        <v>1078</v>
      </c>
    </row>
    <row r="227" spans="1:36" ht="51">
      <c r="A227" s="303" t="s">
        <v>942</v>
      </c>
      <c r="B227" s="284" t="s">
        <v>1121</v>
      </c>
      <c r="C227" s="285" t="s">
        <v>1122</v>
      </c>
      <c r="D227" s="285" t="s">
        <v>1123</v>
      </c>
      <c r="E227" s="285" t="s">
        <v>63</v>
      </c>
      <c r="F227" s="246">
        <v>7180</v>
      </c>
      <c r="G227" s="246">
        <v>7180</v>
      </c>
      <c r="H227" s="246"/>
      <c r="I227" s="246"/>
      <c r="J227" s="246"/>
      <c r="K227" s="246">
        <v>4000</v>
      </c>
      <c r="L227" s="246"/>
      <c r="M227" s="246"/>
      <c r="N227" s="246"/>
      <c r="O227" s="246"/>
      <c r="P227" s="246"/>
      <c r="Q227" s="246"/>
      <c r="R227" s="246"/>
      <c r="S227" s="246"/>
      <c r="T227" s="246"/>
      <c r="U227" s="246"/>
      <c r="V227" s="246"/>
      <c r="W227" s="246"/>
      <c r="X227" s="246"/>
      <c r="Y227" s="246"/>
      <c r="Z227" s="246"/>
      <c r="AA227" s="246"/>
      <c r="AB227" s="565">
        <f>+G227-K227</f>
        <v>3180</v>
      </c>
      <c r="AC227" s="565"/>
      <c r="AD227" s="565">
        <v>7180</v>
      </c>
      <c r="AE227" s="565">
        <v>7180</v>
      </c>
      <c r="AF227" s="565"/>
      <c r="AG227" s="565"/>
      <c r="AH227" s="565">
        <v>7180</v>
      </c>
      <c r="AI227" s="250" t="s">
        <v>1078</v>
      </c>
    </row>
    <row r="228" spans="1:36" s="302" customFormat="1" ht="27">
      <c r="A228" s="300" t="s">
        <v>249</v>
      </c>
      <c r="B228" s="265" t="s">
        <v>952</v>
      </c>
      <c r="C228" s="289"/>
      <c r="D228" s="289"/>
      <c r="E228" s="289"/>
      <c r="F228" s="291">
        <f>SUBTOTAL(9,F229:F229)</f>
        <v>3000</v>
      </c>
      <c r="G228" s="291">
        <f t="shared" ref="G228:AH228" si="61">SUBTOTAL(9,G229:G229)</f>
        <v>3000</v>
      </c>
      <c r="H228" s="291">
        <f t="shared" si="61"/>
        <v>0</v>
      </c>
      <c r="I228" s="291"/>
      <c r="J228" s="291">
        <f t="shared" si="61"/>
        <v>0</v>
      </c>
      <c r="K228" s="291">
        <f t="shared" si="61"/>
        <v>3000</v>
      </c>
      <c r="L228" s="291"/>
      <c r="M228" s="291"/>
      <c r="N228" s="291"/>
      <c r="O228" s="291"/>
      <c r="P228" s="291"/>
      <c r="Q228" s="291"/>
      <c r="R228" s="291"/>
      <c r="S228" s="291"/>
      <c r="T228" s="291"/>
      <c r="U228" s="291"/>
      <c r="V228" s="291"/>
      <c r="W228" s="291"/>
      <c r="X228" s="291"/>
      <c r="Y228" s="291"/>
      <c r="Z228" s="291"/>
      <c r="AA228" s="291"/>
      <c r="AB228" s="564">
        <f t="shared" si="61"/>
        <v>0</v>
      </c>
      <c r="AC228" s="564">
        <f t="shared" si="61"/>
        <v>3000</v>
      </c>
      <c r="AD228" s="564">
        <f t="shared" si="61"/>
        <v>0</v>
      </c>
      <c r="AE228" s="564">
        <f t="shared" si="61"/>
        <v>0</v>
      </c>
      <c r="AF228" s="564">
        <f t="shared" si="61"/>
        <v>0</v>
      </c>
      <c r="AG228" s="564">
        <f t="shared" si="61"/>
        <v>0</v>
      </c>
      <c r="AH228" s="564">
        <f t="shared" si="61"/>
        <v>0</v>
      </c>
      <c r="AI228" s="241"/>
    </row>
    <row r="229" spans="1:36" ht="38.25">
      <c r="A229" s="303" t="s">
        <v>942</v>
      </c>
      <c r="B229" s="284" t="s">
        <v>1124</v>
      </c>
      <c r="C229" s="285" t="s">
        <v>1125</v>
      </c>
      <c r="D229" s="285" t="s">
        <v>1126</v>
      </c>
      <c r="E229" s="285" t="s">
        <v>63</v>
      </c>
      <c r="F229" s="246">
        <v>3000</v>
      </c>
      <c r="G229" s="246">
        <v>3000</v>
      </c>
      <c r="H229" s="246">
        <v>0</v>
      </c>
      <c r="I229" s="246"/>
      <c r="J229" s="246">
        <v>0</v>
      </c>
      <c r="K229" s="246">
        <v>3000</v>
      </c>
      <c r="L229" s="246"/>
      <c r="M229" s="246"/>
      <c r="N229" s="246"/>
      <c r="O229" s="246"/>
      <c r="P229" s="246"/>
      <c r="Q229" s="246"/>
      <c r="R229" s="246"/>
      <c r="S229" s="246"/>
      <c r="T229" s="246"/>
      <c r="U229" s="246"/>
      <c r="V229" s="246"/>
      <c r="W229" s="246"/>
      <c r="X229" s="246"/>
      <c r="Y229" s="246"/>
      <c r="Z229" s="246"/>
      <c r="AA229" s="246"/>
      <c r="AB229" s="565"/>
      <c r="AC229" s="565">
        <v>3000</v>
      </c>
      <c r="AD229" s="565">
        <v>0</v>
      </c>
      <c r="AE229" s="565">
        <v>0</v>
      </c>
      <c r="AF229" s="565">
        <v>0</v>
      </c>
      <c r="AG229" s="565">
        <v>0</v>
      </c>
      <c r="AH229" s="565">
        <v>0</v>
      </c>
      <c r="AI229" s="250" t="s">
        <v>1127</v>
      </c>
    </row>
    <row r="230" spans="1:36" s="253" customFormat="1" ht="18" customHeight="1">
      <c r="A230" s="294">
        <v>2</v>
      </c>
      <c r="B230" s="293" t="s">
        <v>257</v>
      </c>
      <c r="C230" s="177"/>
      <c r="D230" s="178"/>
      <c r="E230" s="177"/>
      <c r="F230" s="297">
        <f t="shared" ref="F230:AH230" si="62">+F231+F232+F237+F238+F239+F240+F245+F251</f>
        <v>13069</v>
      </c>
      <c r="G230" s="297">
        <f t="shared" si="62"/>
        <v>13069</v>
      </c>
      <c r="H230" s="297">
        <f t="shared" si="62"/>
        <v>0</v>
      </c>
      <c r="I230" s="297"/>
      <c r="J230" s="297">
        <f t="shared" si="62"/>
        <v>0</v>
      </c>
      <c r="K230" s="297">
        <f t="shared" si="62"/>
        <v>13069</v>
      </c>
      <c r="L230" s="297"/>
      <c r="M230" s="297"/>
      <c r="N230" s="297"/>
      <c r="O230" s="297"/>
      <c r="P230" s="297"/>
      <c r="Q230" s="297"/>
      <c r="R230" s="297"/>
      <c r="S230" s="297"/>
      <c r="T230" s="297"/>
      <c r="U230" s="297"/>
      <c r="V230" s="297"/>
      <c r="W230" s="297"/>
      <c r="X230" s="297"/>
      <c r="Y230" s="297"/>
      <c r="Z230" s="297"/>
      <c r="AA230" s="297"/>
      <c r="AB230" s="582">
        <f t="shared" si="62"/>
        <v>4975</v>
      </c>
      <c r="AC230" s="582">
        <f t="shared" si="62"/>
        <v>4975</v>
      </c>
      <c r="AD230" s="582">
        <f t="shared" si="62"/>
        <v>13069</v>
      </c>
      <c r="AE230" s="582">
        <f t="shared" si="62"/>
        <v>13069</v>
      </c>
      <c r="AF230" s="582">
        <f t="shared" si="62"/>
        <v>0</v>
      </c>
      <c r="AG230" s="582">
        <f t="shared" si="62"/>
        <v>0</v>
      </c>
      <c r="AH230" s="582">
        <f t="shared" si="62"/>
        <v>13069</v>
      </c>
      <c r="AI230" s="180"/>
    </row>
    <row r="231" spans="1:36" s="253" customFormat="1" ht="18" customHeight="1">
      <c r="A231" s="177" t="s">
        <v>1128</v>
      </c>
      <c r="B231" s="178" t="s">
        <v>38</v>
      </c>
      <c r="C231" s="177"/>
      <c r="D231" s="178"/>
      <c r="E231" s="177"/>
      <c r="F231" s="297"/>
      <c r="G231" s="297"/>
      <c r="H231" s="297"/>
      <c r="I231" s="297"/>
      <c r="J231" s="297"/>
      <c r="K231" s="297"/>
      <c r="L231" s="297"/>
      <c r="M231" s="297"/>
      <c r="N231" s="297"/>
      <c r="O231" s="297"/>
      <c r="P231" s="297"/>
      <c r="Q231" s="297"/>
      <c r="R231" s="297"/>
      <c r="S231" s="297"/>
      <c r="T231" s="297"/>
      <c r="U231" s="297"/>
      <c r="V231" s="297"/>
      <c r="W231" s="297"/>
      <c r="X231" s="297"/>
      <c r="Y231" s="297"/>
      <c r="Z231" s="297"/>
      <c r="AA231" s="297"/>
      <c r="AB231" s="582"/>
      <c r="AC231" s="582"/>
      <c r="AD231" s="582"/>
      <c r="AE231" s="582"/>
      <c r="AF231" s="582"/>
      <c r="AG231" s="582"/>
      <c r="AH231" s="582"/>
      <c r="AI231" s="180"/>
    </row>
    <row r="232" spans="1:36" s="254" customFormat="1" ht="18" customHeight="1">
      <c r="A232" s="177" t="s">
        <v>1129</v>
      </c>
      <c r="B232" s="178" t="s">
        <v>68</v>
      </c>
      <c r="C232" s="177"/>
      <c r="D232" s="178"/>
      <c r="E232" s="177"/>
      <c r="F232" s="297">
        <f>+F233+F235</f>
        <v>2906</v>
      </c>
      <c r="G232" s="297">
        <f t="shared" ref="G232:AH232" si="63">+G233+G235</f>
        <v>2906</v>
      </c>
      <c r="H232" s="297">
        <f t="shared" si="63"/>
        <v>0</v>
      </c>
      <c r="I232" s="297"/>
      <c r="J232" s="297">
        <f t="shared" si="63"/>
        <v>0</v>
      </c>
      <c r="K232" s="297">
        <f t="shared" si="63"/>
        <v>2906</v>
      </c>
      <c r="L232" s="297"/>
      <c r="M232" s="297"/>
      <c r="N232" s="297"/>
      <c r="O232" s="297"/>
      <c r="P232" s="297"/>
      <c r="Q232" s="297"/>
      <c r="R232" s="297"/>
      <c r="S232" s="297"/>
      <c r="T232" s="297"/>
      <c r="U232" s="297"/>
      <c r="V232" s="297"/>
      <c r="W232" s="297"/>
      <c r="X232" s="297"/>
      <c r="Y232" s="297"/>
      <c r="Z232" s="297"/>
      <c r="AA232" s="297"/>
      <c r="AB232" s="582">
        <f t="shared" si="63"/>
        <v>1248</v>
      </c>
      <c r="AC232" s="582">
        <f t="shared" si="63"/>
        <v>1248</v>
      </c>
      <c r="AD232" s="582">
        <f t="shared" si="63"/>
        <v>2906</v>
      </c>
      <c r="AE232" s="582">
        <f t="shared" si="63"/>
        <v>2906</v>
      </c>
      <c r="AF232" s="582">
        <f t="shared" si="63"/>
        <v>0</v>
      </c>
      <c r="AG232" s="582">
        <f t="shared" si="63"/>
        <v>0</v>
      </c>
      <c r="AH232" s="582">
        <f t="shared" si="63"/>
        <v>2906</v>
      </c>
      <c r="AI232" s="180"/>
    </row>
    <row r="233" spans="1:36" s="255" customFormat="1" ht="18" customHeight="1">
      <c r="A233" s="182" t="s">
        <v>940</v>
      </c>
      <c r="B233" s="184" t="s">
        <v>964</v>
      </c>
      <c r="C233" s="182"/>
      <c r="D233" s="184"/>
      <c r="E233" s="182"/>
      <c r="F233" s="291">
        <f t="shared" ref="F233:AH233" si="64">SUBTOTAL(9,F234:F234)</f>
        <v>2906</v>
      </c>
      <c r="G233" s="291">
        <f t="shared" si="64"/>
        <v>2906</v>
      </c>
      <c r="H233" s="291">
        <f t="shared" si="64"/>
        <v>0</v>
      </c>
      <c r="I233" s="291"/>
      <c r="J233" s="291">
        <f t="shared" si="64"/>
        <v>0</v>
      </c>
      <c r="K233" s="291">
        <f t="shared" si="64"/>
        <v>2906</v>
      </c>
      <c r="L233" s="291"/>
      <c r="M233" s="291"/>
      <c r="N233" s="291"/>
      <c r="O233" s="291"/>
      <c r="P233" s="291"/>
      <c r="Q233" s="291"/>
      <c r="R233" s="291"/>
      <c r="S233" s="291"/>
      <c r="T233" s="291"/>
      <c r="U233" s="291"/>
      <c r="V233" s="291"/>
      <c r="W233" s="291"/>
      <c r="X233" s="291"/>
      <c r="Y233" s="291"/>
      <c r="Z233" s="291"/>
      <c r="AA233" s="291"/>
      <c r="AB233" s="564">
        <f t="shared" si="64"/>
        <v>0</v>
      </c>
      <c r="AC233" s="564">
        <f t="shared" si="64"/>
        <v>1248</v>
      </c>
      <c r="AD233" s="564">
        <f t="shared" si="64"/>
        <v>1658</v>
      </c>
      <c r="AE233" s="564">
        <f t="shared" si="64"/>
        <v>1658</v>
      </c>
      <c r="AF233" s="564">
        <f t="shared" si="64"/>
        <v>0</v>
      </c>
      <c r="AG233" s="564">
        <f t="shared" si="64"/>
        <v>0</v>
      </c>
      <c r="AH233" s="564">
        <f t="shared" si="64"/>
        <v>1658</v>
      </c>
      <c r="AI233" s="186"/>
    </row>
    <row r="234" spans="1:36" s="258" customFormat="1" ht="89.25">
      <c r="A234" s="188"/>
      <c r="B234" s="189" t="s">
        <v>1130</v>
      </c>
      <c r="C234" s="197" t="s">
        <v>75</v>
      </c>
      <c r="D234" s="197" t="s">
        <v>1131</v>
      </c>
      <c r="E234" s="197" t="s">
        <v>43</v>
      </c>
      <c r="F234" s="198">
        <v>2906</v>
      </c>
      <c r="G234" s="198">
        <v>2906</v>
      </c>
      <c r="H234" s="198"/>
      <c r="I234" s="198"/>
      <c r="J234" s="198"/>
      <c r="K234" s="198">
        <v>2906</v>
      </c>
      <c r="L234" s="198"/>
      <c r="M234" s="198"/>
      <c r="N234" s="198"/>
      <c r="O234" s="198"/>
      <c r="P234" s="198"/>
      <c r="Q234" s="198"/>
      <c r="R234" s="198"/>
      <c r="S234" s="198"/>
      <c r="T234" s="198"/>
      <c r="U234" s="198"/>
      <c r="V234" s="198"/>
      <c r="W234" s="198"/>
      <c r="X234" s="198"/>
      <c r="Y234" s="198"/>
      <c r="Z234" s="198"/>
      <c r="AA234" s="198"/>
      <c r="AB234" s="579"/>
      <c r="AC234" s="579">
        <v>1248</v>
      </c>
      <c r="AD234" s="579">
        <v>1658</v>
      </c>
      <c r="AE234" s="579">
        <v>1658</v>
      </c>
      <c r="AF234" s="579"/>
      <c r="AG234" s="579"/>
      <c r="AH234" s="579">
        <v>1658</v>
      </c>
      <c r="AI234" s="191" t="s">
        <v>1132</v>
      </c>
    </row>
    <row r="235" spans="1:36" s="255" customFormat="1" ht="21" customHeight="1">
      <c r="A235" s="182" t="s">
        <v>946</v>
      </c>
      <c r="B235" s="304" t="s">
        <v>1008</v>
      </c>
      <c r="C235" s="257"/>
      <c r="D235" s="257"/>
      <c r="E235" s="257"/>
      <c r="F235" s="291">
        <f t="shared" ref="F235:AH235" si="65">SUBTOTAL(9,F236:F236)</f>
        <v>0</v>
      </c>
      <c r="G235" s="291">
        <f t="shared" si="65"/>
        <v>0</v>
      </c>
      <c r="H235" s="291">
        <f t="shared" si="65"/>
        <v>0</v>
      </c>
      <c r="I235" s="291"/>
      <c r="J235" s="291">
        <f t="shared" si="65"/>
        <v>0</v>
      </c>
      <c r="K235" s="291">
        <f t="shared" si="65"/>
        <v>0</v>
      </c>
      <c r="L235" s="291"/>
      <c r="M235" s="291"/>
      <c r="N235" s="291"/>
      <c r="O235" s="291"/>
      <c r="P235" s="291"/>
      <c r="Q235" s="291"/>
      <c r="R235" s="291"/>
      <c r="S235" s="291"/>
      <c r="T235" s="291"/>
      <c r="U235" s="291"/>
      <c r="V235" s="291"/>
      <c r="W235" s="291"/>
      <c r="X235" s="291"/>
      <c r="Y235" s="291"/>
      <c r="Z235" s="291"/>
      <c r="AA235" s="291"/>
      <c r="AB235" s="564">
        <f t="shared" si="65"/>
        <v>1248</v>
      </c>
      <c r="AC235" s="564">
        <f t="shared" si="65"/>
        <v>0</v>
      </c>
      <c r="AD235" s="564">
        <f t="shared" si="65"/>
        <v>1248</v>
      </c>
      <c r="AE235" s="564">
        <f t="shared" si="65"/>
        <v>1248</v>
      </c>
      <c r="AF235" s="564">
        <f t="shared" si="65"/>
        <v>0</v>
      </c>
      <c r="AG235" s="564">
        <f t="shared" si="65"/>
        <v>0</v>
      </c>
      <c r="AH235" s="564">
        <f t="shared" si="65"/>
        <v>1248</v>
      </c>
      <c r="AI235" s="195"/>
    </row>
    <row r="236" spans="1:36" s="310" customFormat="1" ht="102">
      <c r="A236" s="305"/>
      <c r="B236" s="306" t="s">
        <v>1133</v>
      </c>
      <c r="C236" s="307" t="s">
        <v>85</v>
      </c>
      <c r="D236" s="307" t="s">
        <v>1134</v>
      </c>
      <c r="E236" s="307" t="s">
        <v>63</v>
      </c>
      <c r="F236" s="308"/>
      <c r="G236" s="308"/>
      <c r="H236" s="308"/>
      <c r="I236" s="308"/>
      <c r="J236" s="308"/>
      <c r="K236" s="308"/>
      <c r="L236" s="308"/>
      <c r="M236" s="308"/>
      <c r="N236" s="308"/>
      <c r="O236" s="308"/>
      <c r="P236" s="308"/>
      <c r="Q236" s="308"/>
      <c r="R236" s="308"/>
      <c r="S236" s="308"/>
      <c r="T236" s="308"/>
      <c r="U236" s="308"/>
      <c r="V236" s="308"/>
      <c r="W236" s="308"/>
      <c r="X236" s="308"/>
      <c r="Y236" s="308"/>
      <c r="Z236" s="308"/>
      <c r="AA236" s="308"/>
      <c r="AB236" s="579">
        <v>1248</v>
      </c>
      <c r="AC236" s="579"/>
      <c r="AD236" s="579">
        <v>1248</v>
      </c>
      <c r="AE236" s="579">
        <v>1248</v>
      </c>
      <c r="AF236" s="579"/>
      <c r="AG236" s="579"/>
      <c r="AH236" s="579">
        <v>1248</v>
      </c>
      <c r="AI236" s="307" t="s">
        <v>960</v>
      </c>
      <c r="AJ236" s="309" t="s">
        <v>1135</v>
      </c>
    </row>
    <row r="237" spans="1:36" s="253" customFormat="1" ht="18" customHeight="1">
      <c r="A237" s="177" t="s">
        <v>1136</v>
      </c>
      <c r="B237" s="178" t="s">
        <v>77</v>
      </c>
      <c r="C237" s="177"/>
      <c r="D237" s="178"/>
      <c r="E237" s="177"/>
      <c r="F237" s="297"/>
      <c r="G237" s="297"/>
      <c r="H237" s="297"/>
      <c r="I237" s="297"/>
      <c r="J237" s="297"/>
      <c r="K237" s="297"/>
      <c r="L237" s="297"/>
      <c r="M237" s="297"/>
      <c r="N237" s="297"/>
      <c r="O237" s="297"/>
      <c r="P237" s="297"/>
      <c r="Q237" s="297"/>
      <c r="R237" s="297"/>
      <c r="S237" s="297"/>
      <c r="T237" s="297"/>
      <c r="U237" s="297"/>
      <c r="V237" s="297"/>
      <c r="W237" s="297"/>
      <c r="X237" s="297"/>
      <c r="Y237" s="297"/>
      <c r="Z237" s="297"/>
      <c r="AA237" s="297"/>
      <c r="AB237" s="582"/>
      <c r="AC237" s="582"/>
      <c r="AD237" s="582"/>
      <c r="AE237" s="582"/>
      <c r="AF237" s="582"/>
      <c r="AG237" s="582"/>
      <c r="AH237" s="582"/>
      <c r="AI237" s="180"/>
    </row>
    <row r="238" spans="1:36" s="253" customFormat="1" ht="18" customHeight="1">
      <c r="A238" s="177" t="s">
        <v>1137</v>
      </c>
      <c r="B238" s="178" t="s">
        <v>152</v>
      </c>
      <c r="C238" s="177"/>
      <c r="D238" s="178"/>
      <c r="E238" s="177"/>
      <c r="F238" s="297"/>
      <c r="G238" s="297"/>
      <c r="H238" s="297"/>
      <c r="I238" s="297"/>
      <c r="J238" s="297"/>
      <c r="K238" s="297"/>
      <c r="L238" s="297"/>
      <c r="M238" s="297"/>
      <c r="N238" s="297"/>
      <c r="O238" s="297"/>
      <c r="P238" s="297"/>
      <c r="Q238" s="297"/>
      <c r="R238" s="297"/>
      <c r="S238" s="297"/>
      <c r="T238" s="297"/>
      <c r="U238" s="297"/>
      <c r="V238" s="297"/>
      <c r="W238" s="297"/>
      <c r="X238" s="297"/>
      <c r="Y238" s="297"/>
      <c r="Z238" s="297"/>
      <c r="AA238" s="297"/>
      <c r="AB238" s="582"/>
      <c r="AC238" s="582"/>
      <c r="AD238" s="582"/>
      <c r="AE238" s="582"/>
      <c r="AF238" s="582"/>
      <c r="AG238" s="582"/>
      <c r="AH238" s="582"/>
      <c r="AI238" s="180"/>
    </row>
    <row r="239" spans="1:36" s="253" customFormat="1" ht="18" customHeight="1">
      <c r="A239" s="177" t="s">
        <v>1138</v>
      </c>
      <c r="B239" s="178" t="s">
        <v>204</v>
      </c>
      <c r="C239" s="177"/>
      <c r="D239" s="178"/>
      <c r="E239" s="177"/>
      <c r="F239" s="297"/>
      <c r="G239" s="297"/>
      <c r="H239" s="297"/>
      <c r="I239" s="297"/>
      <c r="J239" s="297"/>
      <c r="K239" s="297"/>
      <c r="L239" s="297"/>
      <c r="M239" s="297"/>
      <c r="N239" s="297"/>
      <c r="O239" s="297"/>
      <c r="P239" s="297"/>
      <c r="Q239" s="297"/>
      <c r="R239" s="297"/>
      <c r="S239" s="297"/>
      <c r="T239" s="297"/>
      <c r="U239" s="297"/>
      <c r="V239" s="297"/>
      <c r="W239" s="297"/>
      <c r="X239" s="297"/>
      <c r="Y239" s="297"/>
      <c r="Z239" s="297"/>
      <c r="AA239" s="297"/>
      <c r="AB239" s="582"/>
      <c r="AC239" s="582"/>
      <c r="AD239" s="582"/>
      <c r="AE239" s="582"/>
      <c r="AF239" s="582"/>
      <c r="AG239" s="582"/>
      <c r="AH239" s="582"/>
      <c r="AI239" s="180"/>
    </row>
    <row r="240" spans="1:36" s="253" customFormat="1" ht="18" customHeight="1">
      <c r="A240" s="177" t="s">
        <v>1139</v>
      </c>
      <c r="B240" s="178" t="s">
        <v>217</v>
      </c>
      <c r="C240" s="177"/>
      <c r="D240" s="178"/>
      <c r="E240" s="177"/>
      <c r="F240" s="297">
        <f t="shared" ref="F240:AH240" si="66">+F241+F243</f>
        <v>4312</v>
      </c>
      <c r="G240" s="297">
        <f t="shared" si="66"/>
        <v>4312</v>
      </c>
      <c r="H240" s="297">
        <f t="shared" si="66"/>
        <v>0</v>
      </c>
      <c r="I240" s="297"/>
      <c r="J240" s="297">
        <f t="shared" si="66"/>
        <v>0</v>
      </c>
      <c r="K240" s="297">
        <f t="shared" si="66"/>
        <v>4312</v>
      </c>
      <c r="L240" s="297"/>
      <c r="M240" s="297"/>
      <c r="N240" s="297"/>
      <c r="O240" s="297"/>
      <c r="P240" s="297"/>
      <c r="Q240" s="297"/>
      <c r="R240" s="297"/>
      <c r="S240" s="297"/>
      <c r="T240" s="297"/>
      <c r="U240" s="297"/>
      <c r="V240" s="297"/>
      <c r="W240" s="297"/>
      <c r="X240" s="297"/>
      <c r="Y240" s="297"/>
      <c r="Z240" s="297"/>
      <c r="AA240" s="297"/>
      <c r="AB240" s="582">
        <f t="shared" si="66"/>
        <v>2906</v>
      </c>
      <c r="AC240" s="582">
        <f t="shared" si="66"/>
        <v>2906</v>
      </c>
      <c r="AD240" s="582">
        <f t="shared" si="66"/>
        <v>4312</v>
      </c>
      <c r="AE240" s="582">
        <f t="shared" si="66"/>
        <v>4312</v>
      </c>
      <c r="AF240" s="582">
        <f t="shared" si="66"/>
        <v>0</v>
      </c>
      <c r="AG240" s="582">
        <f t="shared" si="66"/>
        <v>0</v>
      </c>
      <c r="AH240" s="582">
        <f t="shared" si="66"/>
        <v>4312</v>
      </c>
      <c r="AI240" s="180"/>
    </row>
    <row r="241" spans="1:36" s="253" customFormat="1" ht="27">
      <c r="A241" s="213" t="s">
        <v>940</v>
      </c>
      <c r="B241" s="311" t="s">
        <v>952</v>
      </c>
      <c r="C241" s="266"/>
      <c r="D241" s="267"/>
      <c r="E241" s="312"/>
      <c r="F241" s="291">
        <f t="shared" ref="F241:AH241" si="67">SUBTOTAL(9,F242:F242)</f>
        <v>2906</v>
      </c>
      <c r="G241" s="291">
        <f t="shared" si="67"/>
        <v>2906</v>
      </c>
      <c r="H241" s="291">
        <f t="shared" si="67"/>
        <v>0</v>
      </c>
      <c r="I241" s="291"/>
      <c r="J241" s="291">
        <f t="shared" si="67"/>
        <v>0</v>
      </c>
      <c r="K241" s="291">
        <f t="shared" si="67"/>
        <v>2906</v>
      </c>
      <c r="L241" s="291"/>
      <c r="M241" s="291"/>
      <c r="N241" s="291"/>
      <c r="O241" s="291"/>
      <c r="P241" s="291"/>
      <c r="Q241" s="291"/>
      <c r="R241" s="291"/>
      <c r="S241" s="291"/>
      <c r="T241" s="291"/>
      <c r="U241" s="291"/>
      <c r="V241" s="291"/>
      <c r="W241" s="291"/>
      <c r="X241" s="291"/>
      <c r="Y241" s="291"/>
      <c r="Z241" s="291"/>
      <c r="AA241" s="291"/>
      <c r="AB241" s="564">
        <f t="shared" si="67"/>
        <v>0</v>
      </c>
      <c r="AC241" s="564">
        <f t="shared" si="67"/>
        <v>2906</v>
      </c>
      <c r="AD241" s="564">
        <f t="shared" si="67"/>
        <v>0</v>
      </c>
      <c r="AE241" s="564">
        <f t="shared" si="67"/>
        <v>0</v>
      </c>
      <c r="AF241" s="564">
        <f t="shared" si="67"/>
        <v>0</v>
      </c>
      <c r="AG241" s="564">
        <f t="shared" si="67"/>
        <v>0</v>
      </c>
      <c r="AH241" s="564">
        <f t="shared" si="67"/>
        <v>0</v>
      </c>
      <c r="AI241" s="180"/>
    </row>
    <row r="242" spans="1:36" s="253" customFormat="1" ht="25.5">
      <c r="A242" s="313"/>
      <c r="B242" s="314" t="s">
        <v>1140</v>
      </c>
      <c r="C242" s="315" t="s">
        <v>500</v>
      </c>
      <c r="D242" s="270" t="s">
        <v>806</v>
      </c>
      <c r="E242" s="590" t="s">
        <v>43</v>
      </c>
      <c r="F242" s="316">
        <v>2906</v>
      </c>
      <c r="G242" s="316">
        <v>2906</v>
      </c>
      <c r="H242" s="316"/>
      <c r="I242" s="316"/>
      <c r="J242" s="317"/>
      <c r="K242" s="317">
        <v>2906</v>
      </c>
      <c r="L242" s="317"/>
      <c r="M242" s="317"/>
      <c r="N242" s="317"/>
      <c r="O242" s="317"/>
      <c r="P242" s="317"/>
      <c r="Q242" s="317"/>
      <c r="R242" s="317"/>
      <c r="S242" s="317"/>
      <c r="T242" s="317"/>
      <c r="U242" s="317"/>
      <c r="V242" s="317"/>
      <c r="W242" s="317"/>
      <c r="X242" s="317"/>
      <c r="Y242" s="317"/>
      <c r="Z242" s="317"/>
      <c r="AA242" s="317"/>
      <c r="AB242" s="565"/>
      <c r="AC242" s="565">
        <v>2906</v>
      </c>
      <c r="AD242" s="565"/>
      <c r="AE242" s="565"/>
      <c r="AF242" s="565"/>
      <c r="AG242" s="565"/>
      <c r="AH242" s="565"/>
      <c r="AI242" s="191" t="s">
        <v>1063</v>
      </c>
      <c r="AJ242" s="1130" t="s">
        <v>1141</v>
      </c>
    </row>
    <row r="243" spans="1:36" s="324" customFormat="1" ht="18" customHeight="1">
      <c r="A243" s="219" t="s">
        <v>946</v>
      </c>
      <c r="B243" s="319" t="s">
        <v>958</v>
      </c>
      <c r="C243" s="320"/>
      <c r="D243" s="321"/>
      <c r="E243" s="322"/>
      <c r="F243" s="261">
        <f>SUBTOTAL(9,F244)</f>
        <v>1406</v>
      </c>
      <c r="G243" s="261">
        <f t="shared" ref="G243:AH243" si="68">SUBTOTAL(9,G244)</f>
        <v>1406</v>
      </c>
      <c r="H243" s="261">
        <f t="shared" si="68"/>
        <v>0</v>
      </c>
      <c r="I243" s="261"/>
      <c r="J243" s="261">
        <f t="shared" si="68"/>
        <v>0</v>
      </c>
      <c r="K243" s="261">
        <f t="shared" si="68"/>
        <v>1406</v>
      </c>
      <c r="L243" s="261"/>
      <c r="M243" s="261"/>
      <c r="N243" s="261"/>
      <c r="O243" s="261"/>
      <c r="P243" s="261"/>
      <c r="Q243" s="261"/>
      <c r="R243" s="261"/>
      <c r="S243" s="261"/>
      <c r="T243" s="261"/>
      <c r="U243" s="261"/>
      <c r="V243" s="261"/>
      <c r="W243" s="261"/>
      <c r="X243" s="261"/>
      <c r="Y243" s="261"/>
      <c r="Z243" s="261"/>
      <c r="AA243" s="261"/>
      <c r="AB243" s="564">
        <f t="shared" si="68"/>
        <v>2906</v>
      </c>
      <c r="AC243" s="564">
        <f t="shared" si="68"/>
        <v>0</v>
      </c>
      <c r="AD243" s="564">
        <f t="shared" si="68"/>
        <v>4312</v>
      </c>
      <c r="AE243" s="564">
        <f t="shared" si="68"/>
        <v>4312</v>
      </c>
      <c r="AF243" s="564">
        <f t="shared" si="68"/>
        <v>0</v>
      </c>
      <c r="AG243" s="564">
        <f t="shared" si="68"/>
        <v>0</v>
      </c>
      <c r="AH243" s="564">
        <f t="shared" si="68"/>
        <v>4312</v>
      </c>
      <c r="AI243" s="323"/>
      <c r="AJ243" s="1130"/>
    </row>
    <row r="244" spans="1:36" s="324" customFormat="1" ht="28.5" customHeight="1">
      <c r="A244" s="325"/>
      <c r="B244" s="326" t="s">
        <v>350</v>
      </c>
      <c r="C244" s="327" t="s">
        <v>351</v>
      </c>
      <c r="D244" s="328" t="s">
        <v>352</v>
      </c>
      <c r="E244" s="590" t="s">
        <v>71</v>
      </c>
      <c r="F244" s="316">
        <v>1406</v>
      </c>
      <c r="G244" s="316">
        <v>1406</v>
      </c>
      <c r="H244" s="329"/>
      <c r="I244" s="329"/>
      <c r="J244" s="329"/>
      <c r="K244" s="317">
        <v>1406</v>
      </c>
      <c r="L244" s="317"/>
      <c r="M244" s="317"/>
      <c r="N244" s="317"/>
      <c r="O244" s="317"/>
      <c r="P244" s="317"/>
      <c r="Q244" s="317"/>
      <c r="R244" s="317"/>
      <c r="S244" s="317"/>
      <c r="T244" s="317"/>
      <c r="U244" s="317"/>
      <c r="V244" s="317"/>
      <c r="W244" s="317"/>
      <c r="X244" s="317"/>
      <c r="Y244" s="317"/>
      <c r="Z244" s="317"/>
      <c r="AA244" s="317"/>
      <c r="AB244" s="565">
        <f>4312-K244</f>
        <v>2906</v>
      </c>
      <c r="AC244" s="565"/>
      <c r="AD244" s="566">
        <v>4312</v>
      </c>
      <c r="AE244" s="566">
        <v>4312</v>
      </c>
      <c r="AF244" s="566"/>
      <c r="AG244" s="566"/>
      <c r="AH244" s="566">
        <v>4312</v>
      </c>
      <c r="AI244" s="330" t="s">
        <v>1142</v>
      </c>
      <c r="AJ244" s="1130"/>
    </row>
    <row r="245" spans="1:36" s="282" customFormat="1" ht="18" customHeight="1">
      <c r="A245" s="233" t="s">
        <v>1143</v>
      </c>
      <c r="B245" s="687" t="s">
        <v>247</v>
      </c>
      <c r="C245" s="233"/>
      <c r="D245" s="234"/>
      <c r="E245" s="233"/>
      <c r="F245" s="252">
        <f>+F246+F249</f>
        <v>5851</v>
      </c>
      <c r="G245" s="252">
        <f t="shared" ref="G245:AH245" si="69">+G246+G249</f>
        <v>5851</v>
      </c>
      <c r="H245" s="252">
        <f t="shared" si="69"/>
        <v>0</v>
      </c>
      <c r="I245" s="252"/>
      <c r="J245" s="252">
        <f t="shared" si="69"/>
        <v>0</v>
      </c>
      <c r="K245" s="252">
        <f t="shared" si="69"/>
        <v>5851</v>
      </c>
      <c r="L245" s="252"/>
      <c r="M245" s="252"/>
      <c r="N245" s="252"/>
      <c r="O245" s="252"/>
      <c r="P245" s="252"/>
      <c r="Q245" s="252"/>
      <c r="R245" s="252"/>
      <c r="S245" s="252">
        <f t="shared" ref="S245:AA245" si="70">+S246+S249</f>
        <v>5030</v>
      </c>
      <c r="T245" s="252">
        <f t="shared" si="70"/>
        <v>5030</v>
      </c>
      <c r="U245" s="252">
        <f t="shared" si="70"/>
        <v>0</v>
      </c>
      <c r="V245" s="252">
        <f t="shared" si="70"/>
        <v>0</v>
      </c>
      <c r="W245" s="252">
        <f t="shared" si="70"/>
        <v>0</v>
      </c>
      <c r="X245" s="252">
        <f t="shared" si="70"/>
        <v>5030</v>
      </c>
      <c r="Y245" s="252">
        <f t="shared" si="70"/>
        <v>5030</v>
      </c>
      <c r="Z245" s="252">
        <f t="shared" si="70"/>
        <v>0</v>
      </c>
      <c r="AA245" s="252">
        <f t="shared" si="70"/>
        <v>0</v>
      </c>
      <c r="AB245" s="688">
        <f t="shared" si="69"/>
        <v>821</v>
      </c>
      <c r="AC245" s="688">
        <f t="shared" si="69"/>
        <v>821</v>
      </c>
      <c r="AD245" s="688">
        <f t="shared" si="69"/>
        <v>5851</v>
      </c>
      <c r="AE245" s="688">
        <f t="shared" si="69"/>
        <v>5851</v>
      </c>
      <c r="AF245" s="688">
        <f t="shared" si="69"/>
        <v>0</v>
      </c>
      <c r="AG245" s="688">
        <f t="shared" si="69"/>
        <v>0</v>
      </c>
      <c r="AH245" s="688">
        <f t="shared" si="69"/>
        <v>5851</v>
      </c>
      <c r="AI245" s="236"/>
    </row>
    <row r="246" spans="1:36" s="287" customFormat="1" ht="18" customHeight="1">
      <c r="A246" s="356" t="s">
        <v>940</v>
      </c>
      <c r="B246" s="689" t="s">
        <v>1074</v>
      </c>
      <c r="C246" s="690"/>
      <c r="D246" s="691"/>
      <c r="E246" s="692"/>
      <c r="F246" s="291">
        <f>SUBTOTAL(9,F247:F248)</f>
        <v>5851</v>
      </c>
      <c r="G246" s="291">
        <f>SUBTOTAL(9,G247:G248)</f>
        <v>5851</v>
      </c>
      <c r="H246" s="291">
        <f t="shared" ref="H246:AH246" si="71">SUBTOTAL(9,H247:H248)</f>
        <v>0</v>
      </c>
      <c r="I246" s="291"/>
      <c r="J246" s="291">
        <f t="shared" si="71"/>
        <v>0</v>
      </c>
      <c r="K246" s="291">
        <f t="shared" si="71"/>
        <v>5851</v>
      </c>
      <c r="L246" s="291"/>
      <c r="M246" s="291"/>
      <c r="N246" s="291"/>
      <c r="O246" s="291"/>
      <c r="P246" s="291"/>
      <c r="Q246" s="291"/>
      <c r="R246" s="291"/>
      <c r="S246" s="291">
        <f t="shared" ref="S246:AA246" si="72">SUBTOTAL(9,S247:S248)</f>
        <v>5030</v>
      </c>
      <c r="T246" s="291">
        <f t="shared" si="72"/>
        <v>5030</v>
      </c>
      <c r="U246" s="291">
        <f t="shared" si="72"/>
        <v>0</v>
      </c>
      <c r="V246" s="291">
        <f t="shared" si="72"/>
        <v>0</v>
      </c>
      <c r="W246" s="291">
        <f t="shared" si="72"/>
        <v>0</v>
      </c>
      <c r="X246" s="291">
        <f t="shared" si="72"/>
        <v>5030</v>
      </c>
      <c r="Y246" s="291">
        <f t="shared" si="72"/>
        <v>5030</v>
      </c>
      <c r="Z246" s="291">
        <f t="shared" si="72"/>
        <v>0</v>
      </c>
      <c r="AA246" s="291">
        <f t="shared" si="72"/>
        <v>0</v>
      </c>
      <c r="AB246" s="693">
        <f t="shared" si="71"/>
        <v>0</v>
      </c>
      <c r="AC246" s="693">
        <f t="shared" si="71"/>
        <v>821</v>
      </c>
      <c r="AD246" s="693">
        <f t="shared" si="71"/>
        <v>5030</v>
      </c>
      <c r="AE246" s="693">
        <f t="shared" si="71"/>
        <v>5030</v>
      </c>
      <c r="AF246" s="693">
        <f t="shared" si="71"/>
        <v>0</v>
      </c>
      <c r="AG246" s="693">
        <f t="shared" si="71"/>
        <v>0</v>
      </c>
      <c r="AH246" s="693">
        <f t="shared" si="71"/>
        <v>5030</v>
      </c>
      <c r="AI246" s="247"/>
    </row>
    <row r="247" spans="1:36" s="351" customFormat="1" ht="25.5">
      <c r="A247" s="352"/>
      <c r="B247" s="694" t="s">
        <v>394</v>
      </c>
      <c r="C247" s="695" t="s">
        <v>405</v>
      </c>
      <c r="D247" s="696" t="s">
        <v>352</v>
      </c>
      <c r="E247" s="697" t="s">
        <v>163</v>
      </c>
      <c r="F247" s="698">
        <f>+G247</f>
        <v>2946</v>
      </c>
      <c r="G247" s="698">
        <v>2946</v>
      </c>
      <c r="H247" s="698"/>
      <c r="I247" s="698"/>
      <c r="J247" s="698"/>
      <c r="K247" s="698">
        <v>2946</v>
      </c>
      <c r="L247" s="698"/>
      <c r="M247" s="698"/>
      <c r="N247" s="698"/>
      <c r="O247" s="698"/>
      <c r="P247" s="698"/>
      <c r="Q247" s="699" t="s">
        <v>811</v>
      </c>
      <c r="R247" s="698"/>
      <c r="S247" s="698">
        <f>+T247</f>
        <v>2300</v>
      </c>
      <c r="T247" s="698">
        <v>2300</v>
      </c>
      <c r="U247" s="698"/>
      <c r="V247" s="698"/>
      <c r="W247" s="698"/>
      <c r="X247" s="698">
        <f>+Y247</f>
        <v>2300</v>
      </c>
      <c r="Y247" s="698">
        <v>2300</v>
      </c>
      <c r="Z247" s="698"/>
      <c r="AA247" s="698"/>
      <c r="AB247" s="700"/>
      <c r="AC247" s="700">
        <f>+K247-AH247</f>
        <v>646</v>
      </c>
      <c r="AD247" s="700">
        <v>2300</v>
      </c>
      <c r="AE247" s="700">
        <v>2300</v>
      </c>
      <c r="AF247" s="700"/>
      <c r="AG247" s="700"/>
      <c r="AH247" s="700">
        <v>2300</v>
      </c>
      <c r="AI247" s="285" t="s">
        <v>1144</v>
      </c>
    </row>
    <row r="248" spans="1:36" s="351" customFormat="1" ht="25.5">
      <c r="A248" s="352"/>
      <c r="B248" s="694" t="s">
        <v>395</v>
      </c>
      <c r="C248" s="696" t="s">
        <v>410</v>
      </c>
      <c r="D248" s="696" t="s">
        <v>153</v>
      </c>
      <c r="E248" s="695" t="s">
        <v>163</v>
      </c>
      <c r="F248" s="698">
        <f>+G248</f>
        <v>2905</v>
      </c>
      <c r="G248" s="698">
        <v>2905</v>
      </c>
      <c r="H248" s="698"/>
      <c r="I248" s="698"/>
      <c r="J248" s="698"/>
      <c r="K248" s="698">
        <v>2905</v>
      </c>
      <c r="L248" s="698"/>
      <c r="M248" s="698"/>
      <c r="N248" s="698"/>
      <c r="O248" s="698"/>
      <c r="P248" s="698"/>
      <c r="Q248" s="699" t="s">
        <v>859</v>
      </c>
      <c r="R248" s="698"/>
      <c r="S248" s="698">
        <f>+T248</f>
        <v>2730</v>
      </c>
      <c r="T248" s="698">
        <v>2730</v>
      </c>
      <c r="U248" s="698"/>
      <c r="V248" s="698"/>
      <c r="W248" s="698"/>
      <c r="X248" s="698">
        <f>+Y248</f>
        <v>2730</v>
      </c>
      <c r="Y248" s="698">
        <v>2730</v>
      </c>
      <c r="Z248" s="698"/>
      <c r="AA248" s="698"/>
      <c r="AB248" s="700"/>
      <c r="AC248" s="700">
        <f>+K248-AH248</f>
        <v>175</v>
      </c>
      <c r="AD248" s="700">
        <v>2730</v>
      </c>
      <c r="AE248" s="700">
        <v>2730</v>
      </c>
      <c r="AF248" s="700"/>
      <c r="AG248" s="700"/>
      <c r="AH248" s="700">
        <v>2730</v>
      </c>
      <c r="AI248" s="285" t="s">
        <v>1144</v>
      </c>
    </row>
    <row r="249" spans="1:36" s="333" customFormat="1" ht="18" customHeight="1">
      <c r="A249" s="219" t="s">
        <v>989</v>
      </c>
      <c r="B249" s="319" t="s">
        <v>958</v>
      </c>
      <c r="C249" s="321"/>
      <c r="D249" s="322"/>
      <c r="E249" s="320"/>
      <c r="F249" s="261">
        <f>SUBTOTAL(9,F250:F250)</f>
        <v>0</v>
      </c>
      <c r="G249" s="261">
        <f>SUBTOTAL(9,G250:G250)</f>
        <v>0</v>
      </c>
      <c r="H249" s="261">
        <f t="shared" ref="H249:AH249" si="73">SUBTOTAL(9,H250:H250)</f>
        <v>0</v>
      </c>
      <c r="I249" s="261"/>
      <c r="J249" s="261">
        <f t="shared" si="73"/>
        <v>0</v>
      </c>
      <c r="K249" s="261">
        <f t="shared" si="73"/>
        <v>0</v>
      </c>
      <c r="L249" s="261"/>
      <c r="M249" s="261"/>
      <c r="N249" s="261"/>
      <c r="O249" s="261"/>
      <c r="P249" s="261"/>
      <c r="Q249" s="261"/>
      <c r="R249" s="261"/>
      <c r="S249" s="261"/>
      <c r="T249" s="261"/>
      <c r="U249" s="261"/>
      <c r="V249" s="261"/>
      <c r="W249" s="261"/>
      <c r="X249" s="261"/>
      <c r="Y249" s="261"/>
      <c r="Z249" s="261"/>
      <c r="AA249" s="261"/>
      <c r="AB249" s="564">
        <f t="shared" si="73"/>
        <v>821</v>
      </c>
      <c r="AC249" s="564">
        <f t="shared" si="73"/>
        <v>0</v>
      </c>
      <c r="AD249" s="564">
        <f t="shared" si="73"/>
        <v>821</v>
      </c>
      <c r="AE249" s="564">
        <f t="shared" si="73"/>
        <v>821</v>
      </c>
      <c r="AF249" s="564">
        <f t="shared" si="73"/>
        <v>0</v>
      </c>
      <c r="AG249" s="564">
        <f t="shared" si="73"/>
        <v>0</v>
      </c>
      <c r="AH249" s="564">
        <f t="shared" si="73"/>
        <v>821</v>
      </c>
      <c r="AI249" s="223"/>
      <c r="AJ249" s="1115" t="s">
        <v>1145</v>
      </c>
    </row>
    <row r="250" spans="1:36" s="333" customFormat="1" ht="51">
      <c r="A250" s="325"/>
      <c r="B250" s="334" t="s">
        <v>1146</v>
      </c>
      <c r="C250" s="328" t="s">
        <v>396</v>
      </c>
      <c r="D250" s="335" t="s">
        <v>1147</v>
      </c>
      <c r="E250" s="327" t="s">
        <v>280</v>
      </c>
      <c r="F250" s="327"/>
      <c r="G250" s="329"/>
      <c r="H250" s="329"/>
      <c r="I250" s="329"/>
      <c r="J250" s="329"/>
      <c r="K250" s="329"/>
      <c r="L250" s="329"/>
      <c r="M250" s="329"/>
      <c r="N250" s="329"/>
      <c r="O250" s="329"/>
      <c r="P250" s="329"/>
      <c r="Q250" s="329"/>
      <c r="R250" s="329"/>
      <c r="S250" s="329"/>
      <c r="T250" s="329"/>
      <c r="U250" s="329"/>
      <c r="V250" s="329"/>
      <c r="W250" s="329"/>
      <c r="X250" s="329"/>
      <c r="Y250" s="329"/>
      <c r="Z250" s="329"/>
      <c r="AA250" s="329"/>
      <c r="AB250" s="565">
        <v>821</v>
      </c>
      <c r="AC250" s="565"/>
      <c r="AD250" s="567">
        <v>821</v>
      </c>
      <c r="AE250" s="566">
        <v>821</v>
      </c>
      <c r="AF250" s="565"/>
      <c r="AG250" s="565"/>
      <c r="AH250" s="566">
        <v>821</v>
      </c>
      <c r="AI250" s="336" t="s">
        <v>1453</v>
      </c>
      <c r="AJ250" s="1115"/>
    </row>
    <row r="251" spans="1:36" s="282" customFormat="1" ht="18" customHeight="1">
      <c r="A251" s="233" t="s">
        <v>1148</v>
      </c>
      <c r="B251" s="234" t="s">
        <v>258</v>
      </c>
      <c r="C251" s="233"/>
      <c r="D251" s="234"/>
      <c r="E251" s="233"/>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582"/>
      <c r="AC251" s="582"/>
      <c r="AD251" s="582"/>
      <c r="AE251" s="582"/>
      <c r="AF251" s="582"/>
      <c r="AG251" s="582"/>
      <c r="AH251" s="582"/>
      <c r="AI251" s="236"/>
    </row>
    <row r="252" spans="1:36" s="253" customFormat="1" ht="18" customHeight="1">
      <c r="A252" s="177" t="s">
        <v>41</v>
      </c>
      <c r="B252" s="178" t="s">
        <v>42</v>
      </c>
      <c r="C252" s="177"/>
      <c r="D252" s="178"/>
      <c r="E252" s="177"/>
      <c r="F252" s="297">
        <f>+F253+F254+F255+F256+F257+F258+F259+F260</f>
        <v>0</v>
      </c>
      <c r="G252" s="297">
        <f t="shared" ref="G252:AH252" si="74">+G253+G254+G255+G256+G257+G258+G259+G260</f>
        <v>0</v>
      </c>
      <c r="H252" s="297">
        <f t="shared" si="74"/>
        <v>0</v>
      </c>
      <c r="I252" s="297"/>
      <c r="J252" s="297">
        <f t="shared" si="74"/>
        <v>0</v>
      </c>
      <c r="K252" s="297">
        <f t="shared" si="74"/>
        <v>0</v>
      </c>
      <c r="L252" s="297"/>
      <c r="M252" s="297"/>
      <c r="N252" s="297"/>
      <c r="O252" s="297"/>
      <c r="P252" s="297"/>
      <c r="Q252" s="297"/>
      <c r="R252" s="297"/>
      <c r="S252" s="297"/>
      <c r="T252" s="297"/>
      <c r="U252" s="297"/>
      <c r="V252" s="297"/>
      <c r="W252" s="297"/>
      <c r="X252" s="297"/>
      <c r="Y252" s="297"/>
      <c r="Z252" s="297"/>
      <c r="AA252" s="297"/>
      <c r="AB252" s="582">
        <f t="shared" si="74"/>
        <v>0</v>
      </c>
      <c r="AC252" s="582">
        <f t="shared" si="74"/>
        <v>0</v>
      </c>
      <c r="AD252" s="582">
        <f t="shared" si="74"/>
        <v>0</v>
      </c>
      <c r="AE252" s="582">
        <f t="shared" si="74"/>
        <v>0</v>
      </c>
      <c r="AF252" s="582">
        <f t="shared" si="74"/>
        <v>0</v>
      </c>
      <c r="AG252" s="582">
        <f t="shared" si="74"/>
        <v>0</v>
      </c>
      <c r="AH252" s="582">
        <f t="shared" si="74"/>
        <v>0</v>
      </c>
      <c r="AI252" s="180"/>
    </row>
    <row r="253" spans="1:36" s="253" customFormat="1" ht="18" customHeight="1">
      <c r="A253" s="177">
        <v>1</v>
      </c>
      <c r="B253" s="178" t="s">
        <v>38</v>
      </c>
      <c r="C253" s="177"/>
      <c r="D253" s="178"/>
      <c r="E253" s="177"/>
      <c r="F253" s="297"/>
      <c r="G253" s="297"/>
      <c r="H253" s="297"/>
      <c r="I253" s="297"/>
      <c r="J253" s="297"/>
      <c r="K253" s="297"/>
      <c r="L253" s="297"/>
      <c r="M253" s="297"/>
      <c r="N253" s="297"/>
      <c r="O253" s="297"/>
      <c r="P253" s="297"/>
      <c r="Q253" s="297"/>
      <c r="R253" s="297"/>
      <c r="S253" s="297"/>
      <c r="T253" s="297"/>
      <c r="U253" s="297"/>
      <c r="V253" s="297"/>
      <c r="W253" s="297"/>
      <c r="X253" s="297"/>
      <c r="Y253" s="297"/>
      <c r="Z253" s="297"/>
      <c r="AA253" s="297"/>
      <c r="AB253" s="582"/>
      <c r="AC253" s="582"/>
      <c r="AD253" s="582"/>
      <c r="AE253" s="582"/>
      <c r="AF253" s="582"/>
      <c r="AG253" s="582"/>
      <c r="AH253" s="582"/>
      <c r="AI253" s="180"/>
    </row>
    <row r="254" spans="1:36" s="253" customFormat="1" ht="18" customHeight="1">
      <c r="A254" s="177">
        <v>2</v>
      </c>
      <c r="B254" s="178" t="s">
        <v>68</v>
      </c>
      <c r="C254" s="177"/>
      <c r="D254" s="178"/>
      <c r="E254" s="177"/>
      <c r="F254" s="297"/>
      <c r="G254" s="297"/>
      <c r="H254" s="297"/>
      <c r="I254" s="297"/>
      <c r="J254" s="297"/>
      <c r="K254" s="297"/>
      <c r="L254" s="297"/>
      <c r="M254" s="297"/>
      <c r="N254" s="297"/>
      <c r="O254" s="297"/>
      <c r="P254" s="297"/>
      <c r="Q254" s="297"/>
      <c r="R254" s="297"/>
      <c r="S254" s="297"/>
      <c r="T254" s="297"/>
      <c r="U254" s="297"/>
      <c r="V254" s="297"/>
      <c r="W254" s="297"/>
      <c r="X254" s="297"/>
      <c r="Y254" s="297"/>
      <c r="Z254" s="297"/>
      <c r="AA254" s="297"/>
      <c r="AB254" s="582"/>
      <c r="AC254" s="582"/>
      <c r="AD254" s="582"/>
      <c r="AE254" s="582"/>
      <c r="AF254" s="582"/>
      <c r="AG254" s="582"/>
      <c r="AH254" s="582"/>
      <c r="AI254" s="180"/>
    </row>
    <row r="255" spans="1:36" s="253" customFormat="1" ht="18" customHeight="1">
      <c r="A255" s="177">
        <v>3</v>
      </c>
      <c r="B255" s="178" t="s">
        <v>77</v>
      </c>
      <c r="C255" s="177"/>
      <c r="D255" s="178"/>
      <c r="E255" s="177"/>
      <c r="F255" s="297"/>
      <c r="G255" s="297"/>
      <c r="H255" s="297"/>
      <c r="I255" s="297"/>
      <c r="J255" s="297"/>
      <c r="K255" s="297"/>
      <c r="L255" s="297"/>
      <c r="M255" s="297"/>
      <c r="N255" s="297"/>
      <c r="O255" s="297"/>
      <c r="P255" s="297"/>
      <c r="Q255" s="297"/>
      <c r="R255" s="297"/>
      <c r="S255" s="297"/>
      <c r="T255" s="297"/>
      <c r="U255" s="297"/>
      <c r="V255" s="297"/>
      <c r="W255" s="297"/>
      <c r="X255" s="297"/>
      <c r="Y255" s="297"/>
      <c r="Z255" s="297"/>
      <c r="AA255" s="297"/>
      <c r="AB255" s="582"/>
      <c r="AC255" s="582"/>
      <c r="AD255" s="582"/>
      <c r="AE255" s="582"/>
      <c r="AF255" s="582"/>
      <c r="AG255" s="582"/>
      <c r="AH255" s="582"/>
      <c r="AI255" s="180"/>
    </row>
    <row r="256" spans="1:36" s="253" customFormat="1" ht="18" customHeight="1">
      <c r="A256" s="177">
        <v>4</v>
      </c>
      <c r="B256" s="178" t="s">
        <v>152</v>
      </c>
      <c r="C256" s="177"/>
      <c r="D256" s="178"/>
      <c r="E256" s="177"/>
      <c r="F256" s="297"/>
      <c r="G256" s="297"/>
      <c r="H256" s="297"/>
      <c r="I256" s="297"/>
      <c r="J256" s="297"/>
      <c r="K256" s="297"/>
      <c r="L256" s="297"/>
      <c r="M256" s="297"/>
      <c r="N256" s="297"/>
      <c r="O256" s="297"/>
      <c r="P256" s="297"/>
      <c r="Q256" s="297"/>
      <c r="R256" s="297"/>
      <c r="S256" s="297"/>
      <c r="T256" s="297"/>
      <c r="U256" s="297"/>
      <c r="V256" s="297"/>
      <c r="W256" s="297"/>
      <c r="X256" s="297"/>
      <c r="Y256" s="297"/>
      <c r="Z256" s="297"/>
      <c r="AA256" s="297"/>
      <c r="AB256" s="582"/>
      <c r="AC256" s="582"/>
      <c r="AD256" s="582"/>
      <c r="AE256" s="582"/>
      <c r="AF256" s="582"/>
      <c r="AG256" s="582"/>
      <c r="AH256" s="582"/>
      <c r="AI256" s="180"/>
    </row>
    <row r="257" spans="1:35" s="253" customFormat="1" ht="18" customHeight="1">
      <c r="A257" s="177">
        <v>5</v>
      </c>
      <c r="B257" s="178" t="s">
        <v>204</v>
      </c>
      <c r="C257" s="177"/>
      <c r="D257" s="178"/>
      <c r="E257" s="177"/>
      <c r="F257" s="297"/>
      <c r="G257" s="297"/>
      <c r="H257" s="297"/>
      <c r="I257" s="297"/>
      <c r="J257" s="297"/>
      <c r="K257" s="297"/>
      <c r="L257" s="297"/>
      <c r="M257" s="297"/>
      <c r="N257" s="297"/>
      <c r="O257" s="297"/>
      <c r="P257" s="297"/>
      <c r="Q257" s="297"/>
      <c r="R257" s="297"/>
      <c r="S257" s="297"/>
      <c r="T257" s="297"/>
      <c r="U257" s="297"/>
      <c r="V257" s="297"/>
      <c r="W257" s="297"/>
      <c r="X257" s="297"/>
      <c r="Y257" s="297"/>
      <c r="Z257" s="297"/>
      <c r="AA257" s="297"/>
      <c r="AB257" s="582"/>
      <c r="AC257" s="582"/>
      <c r="AD257" s="582"/>
      <c r="AE257" s="582"/>
      <c r="AF257" s="582"/>
      <c r="AG257" s="582"/>
      <c r="AH257" s="582"/>
      <c r="AI257" s="180"/>
    </row>
    <row r="258" spans="1:35" s="253" customFormat="1" ht="18" customHeight="1">
      <c r="A258" s="177">
        <v>6</v>
      </c>
      <c r="B258" s="178" t="s">
        <v>217</v>
      </c>
      <c r="C258" s="177"/>
      <c r="D258" s="178"/>
      <c r="E258" s="177"/>
      <c r="F258" s="297"/>
      <c r="G258" s="297"/>
      <c r="H258" s="297"/>
      <c r="I258" s="297"/>
      <c r="J258" s="297"/>
      <c r="K258" s="297"/>
      <c r="L258" s="297"/>
      <c r="M258" s="297"/>
      <c r="N258" s="297"/>
      <c r="O258" s="297"/>
      <c r="P258" s="297"/>
      <c r="Q258" s="297"/>
      <c r="R258" s="297"/>
      <c r="S258" s="297"/>
      <c r="T258" s="297"/>
      <c r="U258" s="297"/>
      <c r="V258" s="297"/>
      <c r="W258" s="297"/>
      <c r="X258" s="297"/>
      <c r="Y258" s="297"/>
      <c r="Z258" s="297"/>
      <c r="AA258" s="297"/>
      <c r="AB258" s="582"/>
      <c r="AC258" s="582"/>
      <c r="AD258" s="582"/>
      <c r="AE258" s="582"/>
      <c r="AF258" s="582"/>
      <c r="AG258" s="582"/>
      <c r="AH258" s="582"/>
      <c r="AI258" s="180"/>
    </row>
    <row r="259" spans="1:35" s="253" customFormat="1" ht="18" customHeight="1">
      <c r="A259" s="177">
        <v>7</v>
      </c>
      <c r="B259" s="178" t="s">
        <v>247</v>
      </c>
      <c r="C259" s="177"/>
      <c r="D259" s="178"/>
      <c r="E259" s="177"/>
      <c r="F259" s="297"/>
      <c r="G259" s="297"/>
      <c r="H259" s="297"/>
      <c r="I259" s="297"/>
      <c r="J259" s="297"/>
      <c r="K259" s="297"/>
      <c r="L259" s="297"/>
      <c r="M259" s="297"/>
      <c r="N259" s="297"/>
      <c r="O259" s="297"/>
      <c r="P259" s="297"/>
      <c r="Q259" s="297"/>
      <c r="R259" s="297"/>
      <c r="S259" s="297"/>
      <c r="T259" s="297"/>
      <c r="U259" s="297"/>
      <c r="V259" s="297"/>
      <c r="W259" s="297"/>
      <c r="X259" s="297"/>
      <c r="Y259" s="297"/>
      <c r="Z259" s="297"/>
      <c r="AA259" s="297"/>
      <c r="AB259" s="582"/>
      <c r="AC259" s="582"/>
      <c r="AD259" s="582"/>
      <c r="AE259" s="582"/>
      <c r="AF259" s="582"/>
      <c r="AG259" s="582"/>
      <c r="AH259" s="582"/>
      <c r="AI259" s="180"/>
    </row>
    <row r="260" spans="1:35" s="282" customFormat="1" ht="18" customHeight="1">
      <c r="A260" s="233">
        <v>8</v>
      </c>
      <c r="B260" s="234" t="s">
        <v>258</v>
      </c>
      <c r="C260" s="233"/>
      <c r="D260" s="234"/>
      <c r="E260" s="233"/>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582"/>
      <c r="AC260" s="582"/>
      <c r="AD260" s="582"/>
      <c r="AE260" s="582"/>
      <c r="AF260" s="582"/>
      <c r="AG260" s="582"/>
      <c r="AH260" s="582"/>
      <c r="AI260" s="236"/>
    </row>
    <row r="261" spans="1:35" s="253" customFormat="1" ht="18" customHeight="1">
      <c r="A261" s="177" t="s">
        <v>44</v>
      </c>
      <c r="B261" s="296" t="s">
        <v>45</v>
      </c>
      <c r="C261" s="177"/>
      <c r="D261" s="178"/>
      <c r="E261" s="177"/>
      <c r="F261" s="297">
        <f>+F262+F263+F264+F265+F266+F267</f>
        <v>0</v>
      </c>
      <c r="G261" s="297">
        <f t="shared" ref="G261:AH261" si="75">+G262+G263+G264+G265+G266+G267</f>
        <v>0</v>
      </c>
      <c r="H261" s="297">
        <f t="shared" si="75"/>
        <v>0</v>
      </c>
      <c r="I261" s="297"/>
      <c r="J261" s="297">
        <f t="shared" si="75"/>
        <v>0</v>
      </c>
      <c r="K261" s="297">
        <f t="shared" si="75"/>
        <v>0</v>
      </c>
      <c r="L261" s="297"/>
      <c r="M261" s="297"/>
      <c r="N261" s="297"/>
      <c r="O261" s="297"/>
      <c r="P261" s="297"/>
      <c r="Q261" s="297"/>
      <c r="R261" s="297"/>
      <c r="S261" s="297"/>
      <c r="T261" s="297"/>
      <c r="U261" s="297"/>
      <c r="V261" s="297"/>
      <c r="W261" s="297"/>
      <c r="X261" s="297"/>
      <c r="Y261" s="297"/>
      <c r="Z261" s="297"/>
      <c r="AA261" s="297"/>
      <c r="AB261" s="582">
        <f t="shared" si="75"/>
        <v>0</v>
      </c>
      <c r="AC261" s="582">
        <f t="shared" si="75"/>
        <v>0</v>
      </c>
      <c r="AD261" s="582">
        <f t="shared" si="75"/>
        <v>0</v>
      </c>
      <c r="AE261" s="582">
        <f t="shared" si="75"/>
        <v>0</v>
      </c>
      <c r="AF261" s="582">
        <f t="shared" si="75"/>
        <v>0</v>
      </c>
      <c r="AG261" s="582">
        <f t="shared" si="75"/>
        <v>0</v>
      </c>
      <c r="AH261" s="582">
        <f t="shared" si="75"/>
        <v>0</v>
      </c>
      <c r="AI261" s="180"/>
    </row>
    <row r="262" spans="1:35" s="253" customFormat="1" ht="18" customHeight="1">
      <c r="A262" s="177">
        <v>1</v>
      </c>
      <c r="B262" s="178" t="s">
        <v>77</v>
      </c>
      <c r="C262" s="177"/>
      <c r="D262" s="178"/>
      <c r="E262" s="177"/>
      <c r="F262" s="297"/>
      <c r="G262" s="297"/>
      <c r="H262" s="297"/>
      <c r="I262" s="297"/>
      <c r="J262" s="297"/>
      <c r="K262" s="297"/>
      <c r="L262" s="297"/>
      <c r="M262" s="297"/>
      <c r="N262" s="297"/>
      <c r="O262" s="297"/>
      <c r="P262" s="297"/>
      <c r="Q262" s="297"/>
      <c r="R262" s="297"/>
      <c r="S262" s="297"/>
      <c r="T262" s="297"/>
      <c r="U262" s="297"/>
      <c r="V262" s="297"/>
      <c r="W262" s="297"/>
      <c r="X262" s="297"/>
      <c r="Y262" s="297"/>
      <c r="Z262" s="297"/>
      <c r="AA262" s="297"/>
      <c r="AB262" s="582"/>
      <c r="AC262" s="582"/>
      <c r="AD262" s="582"/>
      <c r="AE262" s="582"/>
      <c r="AF262" s="582"/>
      <c r="AG262" s="582"/>
      <c r="AH262" s="582"/>
      <c r="AI262" s="180"/>
    </row>
    <row r="263" spans="1:35" s="253" customFormat="1" ht="18" customHeight="1">
      <c r="A263" s="177">
        <v>2</v>
      </c>
      <c r="B263" s="178" t="s">
        <v>152</v>
      </c>
      <c r="C263" s="177"/>
      <c r="D263" s="178"/>
      <c r="E263" s="177"/>
      <c r="F263" s="297"/>
      <c r="G263" s="297"/>
      <c r="H263" s="297"/>
      <c r="I263" s="297"/>
      <c r="J263" s="297"/>
      <c r="K263" s="297"/>
      <c r="L263" s="297"/>
      <c r="M263" s="297"/>
      <c r="N263" s="297"/>
      <c r="O263" s="297"/>
      <c r="P263" s="297"/>
      <c r="Q263" s="297"/>
      <c r="R263" s="297"/>
      <c r="S263" s="297"/>
      <c r="T263" s="297"/>
      <c r="U263" s="297"/>
      <c r="V263" s="297"/>
      <c r="W263" s="297"/>
      <c r="X263" s="297"/>
      <c r="Y263" s="297"/>
      <c r="Z263" s="297"/>
      <c r="AA263" s="297"/>
      <c r="AB263" s="582"/>
      <c r="AC263" s="582"/>
      <c r="AD263" s="582"/>
      <c r="AE263" s="582"/>
      <c r="AF263" s="582"/>
      <c r="AG263" s="582"/>
      <c r="AH263" s="582"/>
      <c r="AI263" s="180"/>
    </row>
    <row r="264" spans="1:35" s="253" customFormat="1" ht="18" customHeight="1">
      <c r="A264" s="177">
        <v>3</v>
      </c>
      <c r="B264" s="178" t="s">
        <v>204</v>
      </c>
      <c r="C264" s="177"/>
      <c r="D264" s="178"/>
      <c r="E264" s="177"/>
      <c r="F264" s="297"/>
      <c r="G264" s="297"/>
      <c r="H264" s="297"/>
      <c r="I264" s="297"/>
      <c r="J264" s="297"/>
      <c r="K264" s="297"/>
      <c r="L264" s="297"/>
      <c r="M264" s="297"/>
      <c r="N264" s="297"/>
      <c r="O264" s="297"/>
      <c r="P264" s="297"/>
      <c r="Q264" s="297"/>
      <c r="R264" s="297"/>
      <c r="S264" s="297"/>
      <c r="T264" s="297"/>
      <c r="U264" s="297"/>
      <c r="V264" s="297"/>
      <c r="W264" s="297"/>
      <c r="X264" s="297"/>
      <c r="Y264" s="297"/>
      <c r="Z264" s="297"/>
      <c r="AA264" s="297"/>
      <c r="AB264" s="582"/>
      <c r="AC264" s="582"/>
      <c r="AD264" s="582"/>
      <c r="AE264" s="582"/>
      <c r="AF264" s="582"/>
      <c r="AG264" s="582"/>
      <c r="AH264" s="582"/>
      <c r="AI264" s="180"/>
    </row>
    <row r="265" spans="1:35" s="254" customFormat="1" ht="18" customHeight="1">
      <c r="A265" s="177">
        <v>4</v>
      </c>
      <c r="B265" s="178" t="s">
        <v>217</v>
      </c>
      <c r="C265" s="177"/>
      <c r="D265" s="178"/>
      <c r="E265" s="177"/>
      <c r="F265" s="297"/>
      <c r="G265" s="297"/>
      <c r="H265" s="297"/>
      <c r="I265" s="297"/>
      <c r="J265" s="297"/>
      <c r="K265" s="297"/>
      <c r="L265" s="297"/>
      <c r="M265" s="297"/>
      <c r="N265" s="297"/>
      <c r="O265" s="297"/>
      <c r="P265" s="297"/>
      <c r="Q265" s="297"/>
      <c r="R265" s="297"/>
      <c r="S265" s="297"/>
      <c r="T265" s="297"/>
      <c r="U265" s="297"/>
      <c r="V265" s="297"/>
      <c r="W265" s="297"/>
      <c r="X265" s="297"/>
      <c r="Y265" s="297"/>
      <c r="Z265" s="297"/>
      <c r="AA265" s="297"/>
      <c r="AB265" s="582"/>
      <c r="AC265" s="582"/>
      <c r="AD265" s="582"/>
      <c r="AE265" s="582"/>
      <c r="AF265" s="582"/>
      <c r="AG265" s="582"/>
      <c r="AH265" s="582"/>
      <c r="AI265" s="180"/>
    </row>
    <row r="266" spans="1:35" s="253" customFormat="1" ht="18" customHeight="1">
      <c r="A266" s="177">
        <v>5</v>
      </c>
      <c r="B266" s="178" t="s">
        <v>247</v>
      </c>
      <c r="C266" s="177"/>
      <c r="D266" s="178"/>
      <c r="E266" s="177"/>
      <c r="F266" s="297"/>
      <c r="G266" s="297"/>
      <c r="H266" s="297"/>
      <c r="I266" s="297"/>
      <c r="J266" s="297"/>
      <c r="K266" s="297"/>
      <c r="L266" s="297"/>
      <c r="M266" s="297"/>
      <c r="N266" s="297"/>
      <c r="O266" s="297"/>
      <c r="P266" s="297"/>
      <c r="Q266" s="297"/>
      <c r="R266" s="297"/>
      <c r="S266" s="297"/>
      <c r="T266" s="297"/>
      <c r="U266" s="297"/>
      <c r="V266" s="297"/>
      <c r="W266" s="297"/>
      <c r="X266" s="297"/>
      <c r="Y266" s="297"/>
      <c r="Z266" s="297"/>
      <c r="AA266" s="297"/>
      <c r="AB266" s="582"/>
      <c r="AC266" s="582"/>
      <c r="AD266" s="582"/>
      <c r="AE266" s="582"/>
      <c r="AF266" s="582"/>
      <c r="AG266" s="582"/>
      <c r="AH266" s="582"/>
      <c r="AI266" s="180"/>
    </row>
    <row r="267" spans="1:35" s="282" customFormat="1" ht="18" customHeight="1">
      <c r="A267" s="233">
        <v>6</v>
      </c>
      <c r="B267" s="234" t="s">
        <v>258</v>
      </c>
      <c r="C267" s="233"/>
      <c r="D267" s="234"/>
      <c r="E267" s="233"/>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582"/>
      <c r="AC267" s="582"/>
      <c r="AD267" s="582"/>
      <c r="AE267" s="582"/>
      <c r="AF267" s="582"/>
      <c r="AG267" s="582"/>
      <c r="AH267" s="582"/>
      <c r="AI267" s="236"/>
    </row>
    <row r="268" spans="1:35" ht="18" customHeight="1">
      <c r="A268" s="177" t="s">
        <v>46</v>
      </c>
      <c r="B268" s="296" t="s">
        <v>1149</v>
      </c>
      <c r="C268" s="188"/>
      <c r="D268" s="260"/>
      <c r="E268" s="188"/>
      <c r="F268" s="179">
        <f>+F269+F271</f>
        <v>182915</v>
      </c>
      <c r="G268" s="179">
        <f>+G269+G271</f>
        <v>182915</v>
      </c>
      <c r="H268" s="179">
        <f>+H269+H271</f>
        <v>0</v>
      </c>
      <c r="I268" s="179"/>
      <c r="J268" s="179">
        <f>+J269+J271</f>
        <v>0</v>
      </c>
      <c r="K268" s="179">
        <f t="shared" ref="K268:AH268" si="76">+K269+K271</f>
        <v>177177</v>
      </c>
      <c r="L268" s="179"/>
      <c r="M268" s="179"/>
      <c r="N268" s="179"/>
      <c r="O268" s="179"/>
      <c r="P268" s="179"/>
      <c r="Q268" s="179"/>
      <c r="R268" s="179"/>
      <c r="S268" s="179"/>
      <c r="T268" s="179"/>
      <c r="U268" s="179"/>
      <c r="V268" s="179"/>
      <c r="W268" s="179"/>
      <c r="X268" s="179"/>
      <c r="Y268" s="179"/>
      <c r="Z268" s="179"/>
      <c r="AA268" s="179"/>
      <c r="AB268" s="578">
        <f t="shared" si="76"/>
        <v>22890</v>
      </c>
      <c r="AC268" s="578">
        <f t="shared" si="76"/>
        <v>22240</v>
      </c>
      <c r="AD268" s="578">
        <f>+AD269+AD271</f>
        <v>170022</v>
      </c>
      <c r="AE268" s="578">
        <f>+AE269+AE271</f>
        <v>170022</v>
      </c>
      <c r="AF268" s="578">
        <f>+AF269+AF271</f>
        <v>0</v>
      </c>
      <c r="AG268" s="578">
        <f>+AG269+AG271</f>
        <v>0</v>
      </c>
      <c r="AH268" s="578">
        <f t="shared" si="76"/>
        <v>170022</v>
      </c>
      <c r="AI268" s="207"/>
    </row>
    <row r="269" spans="1:35" ht="18" customHeight="1">
      <c r="A269" s="177" t="s">
        <v>69</v>
      </c>
      <c r="B269" s="293" t="s">
        <v>248</v>
      </c>
      <c r="C269" s="188"/>
      <c r="D269" s="260"/>
      <c r="E269" s="188"/>
      <c r="F269" s="179">
        <f>+F270</f>
        <v>0</v>
      </c>
      <c r="G269" s="179">
        <f>+G270</f>
        <v>0</v>
      </c>
      <c r="H269" s="179">
        <f>+H270</f>
        <v>0</v>
      </c>
      <c r="I269" s="179"/>
      <c r="J269" s="179">
        <f>+J270</f>
        <v>0</v>
      </c>
      <c r="K269" s="179">
        <f t="shared" ref="K269:AH269" si="77">+K270</f>
        <v>0</v>
      </c>
      <c r="L269" s="179"/>
      <c r="M269" s="179"/>
      <c r="N269" s="179"/>
      <c r="O269" s="179"/>
      <c r="P269" s="179"/>
      <c r="Q269" s="179"/>
      <c r="R269" s="179"/>
      <c r="S269" s="179"/>
      <c r="T269" s="179"/>
      <c r="U269" s="179"/>
      <c r="V269" s="179"/>
      <c r="W269" s="179"/>
      <c r="X269" s="179"/>
      <c r="Y269" s="179"/>
      <c r="Z269" s="179"/>
      <c r="AA269" s="179"/>
      <c r="AB269" s="578">
        <f t="shared" si="77"/>
        <v>0</v>
      </c>
      <c r="AC269" s="578">
        <f t="shared" si="77"/>
        <v>0</v>
      </c>
      <c r="AD269" s="578">
        <f>+AD270</f>
        <v>0</v>
      </c>
      <c r="AE269" s="578">
        <f>+AE270</f>
        <v>0</v>
      </c>
      <c r="AF269" s="578">
        <f>+AF270</f>
        <v>0</v>
      </c>
      <c r="AG269" s="578">
        <f>+AG270</f>
        <v>0</v>
      </c>
      <c r="AH269" s="578">
        <f t="shared" si="77"/>
        <v>0</v>
      </c>
      <c r="AI269" s="207"/>
    </row>
    <row r="270" spans="1:35" ht="25.5">
      <c r="A270" s="177"/>
      <c r="B270" s="263" t="s">
        <v>388</v>
      </c>
      <c r="C270" s="188"/>
      <c r="D270" s="260"/>
      <c r="E270" s="188"/>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578"/>
      <c r="AC270" s="578"/>
      <c r="AD270" s="578"/>
      <c r="AE270" s="578"/>
      <c r="AF270" s="578"/>
      <c r="AG270" s="578"/>
      <c r="AH270" s="578"/>
      <c r="AI270" s="207"/>
    </row>
    <row r="271" spans="1:35" ht="18" customHeight="1">
      <c r="A271" s="177" t="s">
        <v>81</v>
      </c>
      <c r="B271" s="293" t="s">
        <v>257</v>
      </c>
      <c r="C271" s="188"/>
      <c r="D271" s="260"/>
      <c r="E271" s="188"/>
      <c r="F271" s="179">
        <f>+F272+F273+F274+F275+F277+F280+F304+F361+F312</f>
        <v>182915</v>
      </c>
      <c r="G271" s="179">
        <f>+G272+G273+G274+G275+G277+G280+G304+G361+G312</f>
        <v>182915</v>
      </c>
      <c r="H271" s="179">
        <f>+H272+H273+H274+H275+H277+H280+H304+H361+H312</f>
        <v>0</v>
      </c>
      <c r="I271" s="179"/>
      <c r="J271" s="179">
        <f>+J272+J273+J274+J275+J277+J280+J304+J361+J312</f>
        <v>0</v>
      </c>
      <c r="K271" s="179">
        <f>+K272+K273+K274+K275+K277+K280+K304+K361+K312</f>
        <v>177177</v>
      </c>
      <c r="L271" s="179"/>
      <c r="M271" s="179"/>
      <c r="N271" s="179"/>
      <c r="O271" s="179"/>
      <c r="P271" s="179"/>
      <c r="Q271" s="179"/>
      <c r="R271" s="179"/>
      <c r="S271" s="179"/>
      <c r="T271" s="179"/>
      <c r="U271" s="179"/>
      <c r="V271" s="179"/>
      <c r="W271" s="179"/>
      <c r="X271" s="179"/>
      <c r="Y271" s="179"/>
      <c r="Z271" s="179"/>
      <c r="AA271" s="179"/>
      <c r="AB271" s="578">
        <f t="shared" ref="AB271:AH271" si="78">+AB272+AB273+AB274+AB275+AB277+AB280+AB304+AB361+AB312</f>
        <v>22890</v>
      </c>
      <c r="AC271" s="578">
        <f t="shared" si="78"/>
        <v>22240</v>
      </c>
      <c r="AD271" s="578">
        <f t="shared" si="78"/>
        <v>170022</v>
      </c>
      <c r="AE271" s="578">
        <f t="shared" si="78"/>
        <v>170022</v>
      </c>
      <c r="AF271" s="578">
        <f t="shared" si="78"/>
        <v>0</v>
      </c>
      <c r="AG271" s="578">
        <f t="shared" si="78"/>
        <v>0</v>
      </c>
      <c r="AH271" s="578">
        <f t="shared" si="78"/>
        <v>170022</v>
      </c>
      <c r="AI271" s="207"/>
    </row>
    <row r="272" spans="1:35" s="253" customFormat="1" ht="18" customHeight="1">
      <c r="A272" s="177">
        <v>1</v>
      </c>
      <c r="B272" s="178" t="s">
        <v>38</v>
      </c>
      <c r="C272" s="177"/>
      <c r="D272" s="178"/>
      <c r="E272" s="177"/>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578"/>
      <c r="AC272" s="578"/>
      <c r="AD272" s="578"/>
      <c r="AE272" s="578"/>
      <c r="AF272" s="578"/>
      <c r="AG272" s="578"/>
      <c r="AH272" s="578"/>
      <c r="AI272" s="180"/>
    </row>
    <row r="273" spans="1:35" s="253" customFormat="1" ht="18" customHeight="1">
      <c r="A273" s="177">
        <v>2</v>
      </c>
      <c r="B273" s="178" t="s">
        <v>68</v>
      </c>
      <c r="C273" s="177"/>
      <c r="D273" s="178"/>
      <c r="E273" s="177"/>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578"/>
      <c r="AC273" s="578"/>
      <c r="AD273" s="578"/>
      <c r="AE273" s="578"/>
      <c r="AF273" s="578"/>
      <c r="AG273" s="578"/>
      <c r="AH273" s="578"/>
      <c r="AI273" s="180"/>
    </row>
    <row r="274" spans="1:35" s="253" customFormat="1" ht="18" customHeight="1">
      <c r="A274" s="177">
        <v>3</v>
      </c>
      <c r="B274" s="178" t="s">
        <v>77</v>
      </c>
      <c r="C274" s="177"/>
      <c r="D274" s="178"/>
      <c r="E274" s="177"/>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578"/>
      <c r="AC274" s="578"/>
      <c r="AD274" s="578"/>
      <c r="AE274" s="578"/>
      <c r="AF274" s="578"/>
      <c r="AG274" s="578"/>
      <c r="AH274" s="578"/>
      <c r="AI274" s="180"/>
    </row>
    <row r="275" spans="1:35" s="253" customFormat="1" ht="18" customHeight="1">
      <c r="A275" s="177">
        <v>4</v>
      </c>
      <c r="B275" s="178" t="s">
        <v>152</v>
      </c>
      <c r="C275" s="177"/>
      <c r="D275" s="178"/>
      <c r="E275" s="177"/>
      <c r="F275" s="359">
        <f>SUBTOTAL(9,F276:F276)</f>
        <v>800</v>
      </c>
      <c r="G275" s="359">
        <f t="shared" ref="G275:N275" si="79">SUBTOTAL(9,G276:G276)</f>
        <v>800</v>
      </c>
      <c r="H275" s="359">
        <f t="shared" si="79"/>
        <v>0</v>
      </c>
      <c r="I275" s="359">
        <f t="shared" si="79"/>
        <v>0</v>
      </c>
      <c r="J275" s="359">
        <f t="shared" si="79"/>
        <v>0</v>
      </c>
      <c r="K275" s="359">
        <f t="shared" si="79"/>
        <v>800</v>
      </c>
      <c r="L275" s="359">
        <f t="shared" si="79"/>
        <v>800</v>
      </c>
      <c r="M275" s="359">
        <f t="shared" si="79"/>
        <v>0</v>
      </c>
      <c r="N275" s="359">
        <f t="shared" si="79"/>
        <v>0</v>
      </c>
      <c r="O275" s="179"/>
      <c r="P275" s="179"/>
      <c r="Q275" s="179"/>
      <c r="R275" s="179"/>
      <c r="S275" s="359">
        <f t="shared" ref="S275:AA277" si="80">SUBTOTAL(9,S276:S276)</f>
        <v>800</v>
      </c>
      <c r="T275" s="359">
        <f t="shared" si="80"/>
        <v>800</v>
      </c>
      <c r="U275" s="359">
        <f t="shared" si="80"/>
        <v>0</v>
      </c>
      <c r="V275" s="359">
        <f t="shared" si="80"/>
        <v>0</v>
      </c>
      <c r="W275" s="359">
        <f t="shared" si="80"/>
        <v>0</v>
      </c>
      <c r="X275" s="359">
        <f t="shared" si="80"/>
        <v>800</v>
      </c>
      <c r="Y275" s="359">
        <f t="shared" si="80"/>
        <v>800</v>
      </c>
      <c r="Z275" s="359">
        <f t="shared" si="80"/>
        <v>0</v>
      </c>
      <c r="AA275" s="359">
        <f t="shared" si="80"/>
        <v>0</v>
      </c>
      <c r="AB275" s="578"/>
      <c r="AC275" s="578"/>
      <c r="AD275" s="578"/>
      <c r="AE275" s="578"/>
      <c r="AF275" s="578"/>
      <c r="AG275" s="578"/>
      <c r="AH275" s="578"/>
      <c r="AI275" s="180"/>
    </row>
    <row r="276" spans="1:35" s="253" customFormat="1" ht="51">
      <c r="A276" s="177"/>
      <c r="B276" s="655" t="s">
        <v>219</v>
      </c>
      <c r="C276" s="656" t="s">
        <v>220</v>
      </c>
      <c r="D276" s="657">
        <v>2</v>
      </c>
      <c r="E276" s="656" t="s">
        <v>71</v>
      </c>
      <c r="F276" s="658">
        <v>800</v>
      </c>
      <c r="G276" s="658">
        <v>800</v>
      </c>
      <c r="H276" s="659"/>
      <c r="I276" s="659"/>
      <c r="J276" s="659"/>
      <c r="K276" s="658">
        <v>800</v>
      </c>
      <c r="L276" s="658">
        <v>800</v>
      </c>
      <c r="M276" s="656"/>
      <c r="N276" s="657"/>
      <c r="O276" s="656"/>
      <c r="P276" s="656" t="s">
        <v>220</v>
      </c>
      <c r="Q276" s="657">
        <v>1</v>
      </c>
      <c r="R276" s="656" t="s">
        <v>71</v>
      </c>
      <c r="S276" s="658">
        <v>800</v>
      </c>
      <c r="T276" s="658">
        <v>800</v>
      </c>
      <c r="U276" s="666"/>
      <c r="V276" s="666"/>
      <c r="W276" s="666"/>
      <c r="X276" s="658">
        <v>800</v>
      </c>
      <c r="Y276" s="658">
        <v>800</v>
      </c>
      <c r="Z276" s="297"/>
      <c r="AA276" s="297"/>
      <c r="AB276" s="578"/>
      <c r="AC276" s="578"/>
      <c r="AD276" s="578"/>
      <c r="AE276" s="578"/>
      <c r="AF276" s="578"/>
      <c r="AG276" s="578"/>
      <c r="AH276" s="578"/>
      <c r="AI276" s="191" t="s">
        <v>1424</v>
      </c>
    </row>
    <row r="277" spans="1:35" s="253" customFormat="1" ht="18" customHeight="1">
      <c r="A277" s="233">
        <v>5</v>
      </c>
      <c r="B277" s="234" t="s">
        <v>204</v>
      </c>
      <c r="C277" s="233"/>
      <c r="D277" s="234"/>
      <c r="E277" s="233"/>
      <c r="F277" s="347">
        <f>SUBTOTAL(9,F278:F279)</f>
        <v>7000</v>
      </c>
      <c r="G277" s="347">
        <f t="shared" ref="G277:N277" si="81">SUBTOTAL(9,G278:G279)</f>
        <v>7000</v>
      </c>
      <c r="H277" s="347">
        <f t="shared" si="81"/>
        <v>0</v>
      </c>
      <c r="I277" s="347">
        <f t="shared" si="81"/>
        <v>0</v>
      </c>
      <c r="J277" s="347">
        <f t="shared" si="81"/>
        <v>0</v>
      </c>
      <c r="K277" s="347">
        <f t="shared" si="81"/>
        <v>7000</v>
      </c>
      <c r="L277" s="347">
        <f t="shared" si="81"/>
        <v>7000</v>
      </c>
      <c r="M277" s="347">
        <f t="shared" si="81"/>
        <v>0</v>
      </c>
      <c r="N277" s="347">
        <f t="shared" si="81"/>
        <v>0</v>
      </c>
      <c r="O277" s="235"/>
      <c r="P277" s="235"/>
      <c r="Q277" s="235"/>
      <c r="R277" s="235"/>
      <c r="S277" s="347">
        <f t="shared" si="80"/>
        <v>7000</v>
      </c>
      <c r="T277" s="347">
        <f t="shared" ref="T277" si="82">SUBTOTAL(9,T278:T278)</f>
        <v>7000</v>
      </c>
      <c r="U277" s="359">
        <f t="shared" ref="U277" si="83">SUBTOTAL(9,U278:U278)</f>
        <v>0</v>
      </c>
      <c r="V277" s="359">
        <f t="shared" ref="V277" si="84">SUBTOTAL(9,V278:V278)</f>
        <v>0</v>
      </c>
      <c r="W277" s="359">
        <f t="shared" ref="W277" si="85">SUBTOTAL(9,W278:W278)</f>
        <v>0</v>
      </c>
      <c r="X277" s="359">
        <f t="shared" ref="X277" si="86">SUBTOTAL(9,X278:X278)</f>
        <v>7000</v>
      </c>
      <c r="Y277" s="359">
        <f t="shared" ref="Y277" si="87">SUBTOTAL(9,Y278:Y278)</f>
        <v>7000</v>
      </c>
      <c r="Z277" s="359">
        <f t="shared" ref="Z277" si="88">SUBTOTAL(9,Z278:Z278)</f>
        <v>0</v>
      </c>
      <c r="AA277" s="359">
        <f t="shared" ref="AA277" si="89">SUBTOTAL(9,AA278:AA278)</f>
        <v>0</v>
      </c>
      <c r="AB277" s="578"/>
      <c r="AC277" s="578"/>
      <c r="AD277" s="578"/>
      <c r="AE277" s="578"/>
      <c r="AF277" s="578"/>
      <c r="AG277" s="578"/>
      <c r="AH277" s="578"/>
      <c r="AI277" s="180"/>
    </row>
    <row r="278" spans="1:35" s="253" customFormat="1" ht="51">
      <c r="A278" s="233"/>
      <c r="B278" s="667" t="s">
        <v>448</v>
      </c>
      <c r="C278" s="668" t="s">
        <v>449</v>
      </c>
      <c r="D278" s="668" t="s">
        <v>1432</v>
      </c>
      <c r="E278" s="668" t="s">
        <v>63</v>
      </c>
      <c r="F278" s="669">
        <v>5500</v>
      </c>
      <c r="G278" s="669">
        <v>5500</v>
      </c>
      <c r="H278" s="669"/>
      <c r="I278" s="669"/>
      <c r="J278" s="669"/>
      <c r="K278" s="669">
        <v>5500</v>
      </c>
      <c r="L278" s="669">
        <v>5500</v>
      </c>
      <c r="M278" s="235"/>
      <c r="N278" s="235"/>
      <c r="O278" s="1108" t="s">
        <v>1435</v>
      </c>
      <c r="P278" s="1110" t="s">
        <v>464</v>
      </c>
      <c r="Q278" s="1110" t="s">
        <v>884</v>
      </c>
      <c r="R278" s="1110" t="s">
        <v>71</v>
      </c>
      <c r="S278" s="1112">
        <f>SUM(T278:W279)</f>
        <v>7000</v>
      </c>
      <c r="T278" s="1112">
        <v>7000</v>
      </c>
      <c r="U278" s="1131"/>
      <c r="V278" s="1131"/>
      <c r="W278" s="1131"/>
      <c r="X278" s="1131">
        <f>SUM(Y278:AA279)</f>
        <v>7000</v>
      </c>
      <c r="Y278" s="1131">
        <v>7000</v>
      </c>
      <c r="Z278" s="1131"/>
      <c r="AA278" s="1131"/>
      <c r="AB278" s="578"/>
      <c r="AC278" s="578"/>
      <c r="AD278" s="578"/>
      <c r="AE278" s="578"/>
      <c r="AF278" s="578"/>
      <c r="AG278" s="578"/>
      <c r="AH278" s="578"/>
      <c r="AI278" s="191" t="s">
        <v>1193</v>
      </c>
    </row>
    <row r="279" spans="1:35" s="253" customFormat="1" ht="27.75" customHeight="1">
      <c r="A279" s="233"/>
      <c r="B279" s="670" t="s">
        <v>1433</v>
      </c>
      <c r="C279" s="668" t="s">
        <v>464</v>
      </c>
      <c r="D279" s="671" t="s">
        <v>1434</v>
      </c>
      <c r="E279" s="668" t="s">
        <v>63</v>
      </c>
      <c r="F279" s="672">
        <v>1500</v>
      </c>
      <c r="G279" s="672">
        <v>1500</v>
      </c>
      <c r="H279" s="672"/>
      <c r="I279" s="672"/>
      <c r="J279" s="672"/>
      <c r="K279" s="672">
        <v>1500</v>
      </c>
      <c r="L279" s="672">
        <v>1500</v>
      </c>
      <c r="M279" s="235"/>
      <c r="N279" s="235"/>
      <c r="O279" s="1109"/>
      <c r="P279" s="1111"/>
      <c r="Q279" s="1111"/>
      <c r="R279" s="1111"/>
      <c r="S279" s="1113"/>
      <c r="T279" s="1113"/>
      <c r="U279" s="1132"/>
      <c r="V279" s="1132"/>
      <c r="W279" s="1132"/>
      <c r="X279" s="1132"/>
      <c r="Y279" s="1132"/>
      <c r="Z279" s="1132"/>
      <c r="AA279" s="1132"/>
      <c r="AB279" s="578"/>
      <c r="AC279" s="578"/>
      <c r="AD279" s="578"/>
      <c r="AE279" s="578"/>
      <c r="AF279" s="578"/>
      <c r="AG279" s="578"/>
      <c r="AH279" s="578"/>
      <c r="AI279" s="207"/>
    </row>
    <row r="280" spans="1:35" s="254" customFormat="1" ht="18" customHeight="1">
      <c r="A280" s="177">
        <v>6</v>
      </c>
      <c r="B280" s="178" t="s">
        <v>217</v>
      </c>
      <c r="C280" s="177"/>
      <c r="D280" s="178"/>
      <c r="E280" s="177"/>
      <c r="F280" s="179">
        <f t="shared" ref="F280:AH280" si="90">F281+F299+F302</f>
        <v>135909</v>
      </c>
      <c r="G280" s="179">
        <f t="shared" si="90"/>
        <v>135909</v>
      </c>
      <c r="H280" s="179">
        <f t="shared" si="90"/>
        <v>0</v>
      </c>
      <c r="I280" s="179"/>
      <c r="J280" s="179">
        <f t="shared" si="90"/>
        <v>0</v>
      </c>
      <c r="K280" s="179">
        <f t="shared" si="90"/>
        <v>135909</v>
      </c>
      <c r="L280" s="179"/>
      <c r="M280" s="179"/>
      <c r="N280" s="179"/>
      <c r="O280" s="179"/>
      <c r="P280" s="179"/>
      <c r="Q280" s="179"/>
      <c r="R280" s="179"/>
      <c r="S280" s="179"/>
      <c r="T280" s="179"/>
      <c r="U280" s="179"/>
      <c r="V280" s="179"/>
      <c r="W280" s="179"/>
      <c r="X280" s="179"/>
      <c r="Y280" s="179"/>
      <c r="Z280" s="179"/>
      <c r="AA280" s="179"/>
      <c r="AB280" s="578">
        <f t="shared" si="90"/>
        <v>15002</v>
      </c>
      <c r="AC280" s="578">
        <f t="shared" si="90"/>
        <v>15002</v>
      </c>
      <c r="AD280" s="578">
        <f t="shared" si="90"/>
        <v>135909</v>
      </c>
      <c r="AE280" s="578">
        <f t="shared" si="90"/>
        <v>135909</v>
      </c>
      <c r="AF280" s="578">
        <f t="shared" si="90"/>
        <v>0</v>
      </c>
      <c r="AG280" s="578">
        <f t="shared" si="90"/>
        <v>0</v>
      </c>
      <c r="AH280" s="578">
        <f t="shared" si="90"/>
        <v>135909</v>
      </c>
      <c r="AI280" s="180"/>
    </row>
    <row r="281" spans="1:35" s="255" customFormat="1" ht="18" customHeight="1">
      <c r="A281" s="182" t="s">
        <v>940</v>
      </c>
      <c r="B281" s="331" t="s">
        <v>1074</v>
      </c>
      <c r="C281" s="182"/>
      <c r="D281" s="184"/>
      <c r="E281" s="182"/>
      <c r="F281" s="337">
        <f t="shared" ref="F281:AH281" si="91">SUBTOTAL(9,F282:F298)</f>
        <v>125409</v>
      </c>
      <c r="G281" s="337">
        <f t="shared" si="91"/>
        <v>125409</v>
      </c>
      <c r="H281" s="337">
        <f t="shared" si="91"/>
        <v>0</v>
      </c>
      <c r="I281" s="337"/>
      <c r="J281" s="337">
        <f t="shared" si="91"/>
        <v>0</v>
      </c>
      <c r="K281" s="337">
        <f t="shared" si="91"/>
        <v>125409</v>
      </c>
      <c r="L281" s="337"/>
      <c r="M281" s="337"/>
      <c r="N281" s="337"/>
      <c r="O281" s="337"/>
      <c r="P281" s="337"/>
      <c r="Q281" s="337"/>
      <c r="R281" s="337"/>
      <c r="S281" s="337"/>
      <c r="T281" s="337"/>
      <c r="U281" s="337"/>
      <c r="V281" s="337"/>
      <c r="W281" s="337"/>
      <c r="X281" s="337"/>
      <c r="Y281" s="337"/>
      <c r="Z281" s="337"/>
      <c r="AA281" s="337"/>
      <c r="AB281" s="568">
        <f t="shared" si="91"/>
        <v>12229</v>
      </c>
      <c r="AC281" s="568">
        <f t="shared" si="91"/>
        <v>4502</v>
      </c>
      <c r="AD281" s="568">
        <f t="shared" si="91"/>
        <v>133136</v>
      </c>
      <c r="AE281" s="568">
        <f t="shared" si="91"/>
        <v>133136</v>
      </c>
      <c r="AF281" s="568">
        <f t="shared" si="91"/>
        <v>0</v>
      </c>
      <c r="AG281" s="568">
        <f t="shared" si="91"/>
        <v>0</v>
      </c>
      <c r="AH281" s="568">
        <f t="shared" si="91"/>
        <v>133136</v>
      </c>
      <c r="AI281" s="186"/>
    </row>
    <row r="282" spans="1:35" s="258" customFormat="1" ht="25.5">
      <c r="A282" s="188"/>
      <c r="B282" s="189" t="s">
        <v>358</v>
      </c>
      <c r="C282" s="188" t="s">
        <v>351</v>
      </c>
      <c r="D282" s="188" t="s">
        <v>1150</v>
      </c>
      <c r="E282" s="188" t="s">
        <v>63</v>
      </c>
      <c r="F282" s="217">
        <v>8000</v>
      </c>
      <c r="G282" s="217">
        <v>8000</v>
      </c>
      <c r="H282" s="217"/>
      <c r="I282" s="217"/>
      <c r="J282" s="217"/>
      <c r="K282" s="217">
        <v>8000</v>
      </c>
      <c r="L282" s="217"/>
      <c r="M282" s="217"/>
      <c r="N282" s="217"/>
      <c r="O282" s="217"/>
      <c r="P282" s="217"/>
      <c r="Q282" s="217"/>
      <c r="R282" s="217"/>
      <c r="S282" s="217"/>
      <c r="T282" s="217"/>
      <c r="U282" s="217"/>
      <c r="V282" s="217"/>
      <c r="W282" s="217"/>
      <c r="X282" s="217"/>
      <c r="Y282" s="217"/>
      <c r="Z282" s="217"/>
      <c r="AA282" s="217"/>
      <c r="AB282" s="561"/>
      <c r="AC282" s="561">
        <f>+K282-AH282</f>
        <v>1000</v>
      </c>
      <c r="AD282" s="561">
        <v>7000</v>
      </c>
      <c r="AE282" s="561">
        <v>7000</v>
      </c>
      <c r="AF282" s="561"/>
      <c r="AG282" s="561"/>
      <c r="AH282" s="561">
        <v>7000</v>
      </c>
      <c r="AI282" s="207"/>
    </row>
    <row r="283" spans="1:35" s="258" customFormat="1" ht="18" customHeight="1">
      <c r="A283" s="188"/>
      <c r="B283" s="260" t="s">
        <v>1151</v>
      </c>
      <c r="C283" s="188" t="s">
        <v>751</v>
      </c>
      <c r="D283" s="188" t="s">
        <v>282</v>
      </c>
      <c r="E283" s="188" t="s">
        <v>43</v>
      </c>
      <c r="F283" s="217">
        <v>7000</v>
      </c>
      <c r="G283" s="217">
        <v>7000</v>
      </c>
      <c r="H283" s="217"/>
      <c r="I283" s="217"/>
      <c r="J283" s="217"/>
      <c r="K283" s="217">
        <v>7000</v>
      </c>
      <c r="L283" s="217"/>
      <c r="M283" s="217"/>
      <c r="N283" s="217"/>
      <c r="O283" s="217"/>
      <c r="P283" s="217"/>
      <c r="Q283" s="217"/>
      <c r="R283" s="217"/>
      <c r="S283" s="217"/>
      <c r="T283" s="217"/>
      <c r="U283" s="217"/>
      <c r="V283" s="217"/>
      <c r="W283" s="217"/>
      <c r="X283" s="217"/>
      <c r="Y283" s="217"/>
      <c r="Z283" s="217"/>
      <c r="AA283" s="217"/>
      <c r="AB283" s="561">
        <f t="shared" ref="AB283:AB289" si="92">+AH283-K283</f>
        <v>1200</v>
      </c>
      <c r="AC283" s="561"/>
      <c r="AD283" s="561">
        <v>8200</v>
      </c>
      <c r="AE283" s="561">
        <v>8200</v>
      </c>
      <c r="AF283" s="561"/>
      <c r="AG283" s="561"/>
      <c r="AH283" s="561">
        <v>8200</v>
      </c>
      <c r="AI283" s="207"/>
    </row>
    <row r="284" spans="1:35" s="258" customFormat="1" ht="18" customHeight="1">
      <c r="A284" s="188"/>
      <c r="B284" s="260" t="s">
        <v>1152</v>
      </c>
      <c r="C284" s="188" t="s">
        <v>863</v>
      </c>
      <c r="D284" s="188" t="s">
        <v>1153</v>
      </c>
      <c r="E284" s="188" t="s">
        <v>43</v>
      </c>
      <c r="F284" s="217">
        <v>10707</v>
      </c>
      <c r="G284" s="217">
        <v>10707</v>
      </c>
      <c r="H284" s="217"/>
      <c r="I284" s="217"/>
      <c r="J284" s="217"/>
      <c r="K284" s="217">
        <v>10707</v>
      </c>
      <c r="L284" s="217"/>
      <c r="M284" s="217"/>
      <c r="N284" s="217"/>
      <c r="O284" s="217"/>
      <c r="P284" s="217"/>
      <c r="Q284" s="217"/>
      <c r="R284" s="217"/>
      <c r="S284" s="217"/>
      <c r="T284" s="217"/>
      <c r="U284" s="217"/>
      <c r="V284" s="217"/>
      <c r="W284" s="217"/>
      <c r="X284" s="217"/>
      <c r="Y284" s="217"/>
      <c r="Z284" s="217"/>
      <c r="AA284" s="217"/>
      <c r="AB284" s="561">
        <f t="shared" si="92"/>
        <v>2093</v>
      </c>
      <c r="AC284" s="561"/>
      <c r="AD284" s="561">
        <v>12800</v>
      </c>
      <c r="AE284" s="561">
        <v>12800</v>
      </c>
      <c r="AF284" s="561"/>
      <c r="AG284" s="561"/>
      <c r="AH284" s="561">
        <v>12800</v>
      </c>
      <c r="AI284" s="207"/>
    </row>
    <row r="285" spans="1:35" s="258" customFormat="1" ht="18" customHeight="1">
      <c r="A285" s="188"/>
      <c r="B285" s="260" t="s">
        <v>1154</v>
      </c>
      <c r="C285" s="188" t="s">
        <v>512</v>
      </c>
      <c r="D285" s="188" t="s">
        <v>1155</v>
      </c>
      <c r="E285" s="188" t="s">
        <v>43</v>
      </c>
      <c r="F285" s="217">
        <v>10000</v>
      </c>
      <c r="G285" s="217">
        <v>10000</v>
      </c>
      <c r="H285" s="217"/>
      <c r="I285" s="217"/>
      <c r="J285" s="217"/>
      <c r="K285" s="217">
        <v>10000</v>
      </c>
      <c r="L285" s="217"/>
      <c r="M285" s="217"/>
      <c r="N285" s="217"/>
      <c r="O285" s="217"/>
      <c r="P285" s="217"/>
      <c r="Q285" s="217"/>
      <c r="R285" s="217"/>
      <c r="S285" s="217"/>
      <c r="T285" s="217"/>
      <c r="U285" s="217"/>
      <c r="V285" s="217"/>
      <c r="W285" s="217"/>
      <c r="X285" s="217"/>
      <c r="Y285" s="217"/>
      <c r="Z285" s="217"/>
      <c r="AA285" s="217"/>
      <c r="AB285" s="561">
        <f t="shared" si="92"/>
        <v>509</v>
      </c>
      <c r="AC285" s="561"/>
      <c r="AD285" s="561">
        <v>10509</v>
      </c>
      <c r="AE285" s="561">
        <v>10509</v>
      </c>
      <c r="AF285" s="561"/>
      <c r="AG285" s="561"/>
      <c r="AH285" s="561">
        <v>10509</v>
      </c>
      <c r="AI285" s="207"/>
    </row>
    <row r="286" spans="1:35" s="258" customFormat="1" ht="18" customHeight="1">
      <c r="A286" s="188"/>
      <c r="B286" s="260" t="s">
        <v>1156</v>
      </c>
      <c r="C286" s="188" t="s">
        <v>512</v>
      </c>
      <c r="D286" s="188" t="s">
        <v>282</v>
      </c>
      <c r="E286" s="188" t="s">
        <v>43</v>
      </c>
      <c r="F286" s="217">
        <v>8000</v>
      </c>
      <c r="G286" s="217">
        <v>8000</v>
      </c>
      <c r="H286" s="217"/>
      <c r="I286" s="217"/>
      <c r="J286" s="217"/>
      <c r="K286" s="217">
        <v>8000</v>
      </c>
      <c r="L286" s="217"/>
      <c r="M286" s="217"/>
      <c r="N286" s="217"/>
      <c r="O286" s="217"/>
      <c r="P286" s="217"/>
      <c r="Q286" s="217"/>
      <c r="R286" s="217"/>
      <c r="S286" s="217"/>
      <c r="T286" s="217"/>
      <c r="U286" s="217"/>
      <c r="V286" s="217"/>
      <c r="W286" s="217"/>
      <c r="X286" s="217"/>
      <c r="Y286" s="217"/>
      <c r="Z286" s="217"/>
      <c r="AA286" s="217"/>
      <c r="AB286" s="561">
        <f t="shared" si="92"/>
        <v>1000</v>
      </c>
      <c r="AC286" s="561"/>
      <c r="AD286" s="561">
        <v>9000</v>
      </c>
      <c r="AE286" s="561">
        <v>9000</v>
      </c>
      <c r="AF286" s="561"/>
      <c r="AG286" s="561"/>
      <c r="AH286" s="561">
        <v>9000</v>
      </c>
      <c r="AI286" s="207"/>
    </row>
    <row r="287" spans="1:35" s="258" customFormat="1" ht="25.5">
      <c r="A287" s="188"/>
      <c r="B287" s="189" t="s">
        <v>1157</v>
      </c>
      <c r="C287" s="188" t="s">
        <v>351</v>
      </c>
      <c r="D287" s="188" t="s">
        <v>282</v>
      </c>
      <c r="E287" s="188" t="s">
        <v>43</v>
      </c>
      <c r="F287" s="217">
        <v>6000</v>
      </c>
      <c r="G287" s="217">
        <v>6000</v>
      </c>
      <c r="H287" s="217"/>
      <c r="I287" s="217"/>
      <c r="J287" s="217"/>
      <c r="K287" s="217">
        <v>6000</v>
      </c>
      <c r="L287" s="217"/>
      <c r="M287" s="217"/>
      <c r="N287" s="217"/>
      <c r="O287" s="217"/>
      <c r="P287" s="217"/>
      <c r="Q287" s="217"/>
      <c r="R287" s="217"/>
      <c r="S287" s="217"/>
      <c r="T287" s="217"/>
      <c r="U287" s="217"/>
      <c r="V287" s="217"/>
      <c r="W287" s="217"/>
      <c r="X287" s="217"/>
      <c r="Y287" s="217"/>
      <c r="Z287" s="217"/>
      <c r="AA287" s="217"/>
      <c r="AB287" s="561">
        <f t="shared" si="92"/>
        <v>2800</v>
      </c>
      <c r="AC287" s="561"/>
      <c r="AD287" s="561">
        <v>8800</v>
      </c>
      <c r="AE287" s="561">
        <v>8800</v>
      </c>
      <c r="AF287" s="561"/>
      <c r="AG287" s="561"/>
      <c r="AH287" s="561">
        <v>8800</v>
      </c>
      <c r="AI287" s="207"/>
    </row>
    <row r="288" spans="1:35" s="258" customFormat="1" ht="25.5">
      <c r="A288" s="188"/>
      <c r="B288" s="260" t="s">
        <v>359</v>
      </c>
      <c r="C288" s="197" t="s">
        <v>371</v>
      </c>
      <c r="D288" s="188">
        <v>30</v>
      </c>
      <c r="E288" s="188" t="s">
        <v>63</v>
      </c>
      <c r="F288" s="217">
        <v>3000</v>
      </c>
      <c r="G288" s="217">
        <v>3000</v>
      </c>
      <c r="H288" s="217"/>
      <c r="I288" s="217"/>
      <c r="J288" s="217"/>
      <c r="K288" s="217">
        <v>3000</v>
      </c>
      <c r="L288" s="217"/>
      <c r="M288" s="217"/>
      <c r="N288" s="217"/>
      <c r="O288" s="217"/>
      <c r="P288" s="217"/>
      <c r="Q288" s="217"/>
      <c r="R288" s="217"/>
      <c r="S288" s="217"/>
      <c r="T288" s="217"/>
      <c r="U288" s="217"/>
      <c r="V288" s="217"/>
      <c r="W288" s="217"/>
      <c r="X288" s="217"/>
      <c r="Y288" s="217"/>
      <c r="Z288" s="217"/>
      <c r="AA288" s="217"/>
      <c r="AB288" s="561">
        <f t="shared" si="92"/>
        <v>1550</v>
      </c>
      <c r="AC288" s="561"/>
      <c r="AD288" s="561">
        <v>4550</v>
      </c>
      <c r="AE288" s="561">
        <v>4550</v>
      </c>
      <c r="AF288" s="561"/>
      <c r="AG288" s="561"/>
      <c r="AH288" s="561">
        <v>4550</v>
      </c>
      <c r="AI288" s="207"/>
    </row>
    <row r="289" spans="1:36" s="258" customFormat="1" ht="25.5">
      <c r="A289" s="188"/>
      <c r="B289" s="260" t="s">
        <v>360</v>
      </c>
      <c r="C289" s="197" t="s">
        <v>863</v>
      </c>
      <c r="D289" s="188" t="s">
        <v>1041</v>
      </c>
      <c r="E289" s="188" t="s">
        <v>63</v>
      </c>
      <c r="F289" s="217">
        <v>4500</v>
      </c>
      <c r="G289" s="217">
        <v>4500</v>
      </c>
      <c r="H289" s="217"/>
      <c r="I289" s="217"/>
      <c r="J289" s="217"/>
      <c r="K289" s="217">
        <v>4500</v>
      </c>
      <c r="L289" s="217"/>
      <c r="M289" s="217"/>
      <c r="N289" s="217"/>
      <c r="O289" s="217"/>
      <c r="P289" s="217"/>
      <c r="Q289" s="217"/>
      <c r="R289" s="217"/>
      <c r="S289" s="217"/>
      <c r="T289" s="217"/>
      <c r="U289" s="217"/>
      <c r="V289" s="217"/>
      <c r="W289" s="217"/>
      <c r="X289" s="217"/>
      <c r="Y289" s="217"/>
      <c r="Z289" s="217"/>
      <c r="AA289" s="217"/>
      <c r="AB289" s="561">
        <f t="shared" si="92"/>
        <v>1500</v>
      </c>
      <c r="AC289" s="561"/>
      <c r="AD289" s="561">
        <v>6000</v>
      </c>
      <c r="AE289" s="561">
        <v>6000</v>
      </c>
      <c r="AF289" s="561"/>
      <c r="AG289" s="561"/>
      <c r="AH289" s="561">
        <v>6000</v>
      </c>
      <c r="AI289" s="207"/>
    </row>
    <row r="290" spans="1:36" s="258" customFormat="1" ht="18" customHeight="1">
      <c r="A290" s="188"/>
      <c r="B290" s="260" t="s">
        <v>361</v>
      </c>
      <c r="C290" s="188" t="s">
        <v>751</v>
      </c>
      <c r="D290" s="188" t="s">
        <v>879</v>
      </c>
      <c r="E290" s="188" t="s">
        <v>63</v>
      </c>
      <c r="F290" s="217">
        <v>6000</v>
      </c>
      <c r="G290" s="217">
        <v>6000</v>
      </c>
      <c r="H290" s="217"/>
      <c r="I290" s="217"/>
      <c r="J290" s="217"/>
      <c r="K290" s="217">
        <v>6000</v>
      </c>
      <c r="L290" s="217"/>
      <c r="M290" s="217"/>
      <c r="N290" s="217"/>
      <c r="O290" s="217"/>
      <c r="P290" s="217"/>
      <c r="Q290" s="217"/>
      <c r="R290" s="217"/>
      <c r="S290" s="217"/>
      <c r="T290" s="217"/>
      <c r="U290" s="217"/>
      <c r="V290" s="217"/>
      <c r="W290" s="217"/>
      <c r="X290" s="217"/>
      <c r="Y290" s="217"/>
      <c r="Z290" s="217"/>
      <c r="AA290" s="217"/>
      <c r="AB290" s="561"/>
      <c r="AC290" s="561">
        <f>+K290-AH290</f>
        <v>500</v>
      </c>
      <c r="AD290" s="561">
        <v>5500</v>
      </c>
      <c r="AE290" s="561">
        <v>5500</v>
      </c>
      <c r="AF290" s="561"/>
      <c r="AG290" s="561"/>
      <c r="AH290" s="561">
        <v>5500</v>
      </c>
      <c r="AI290" s="207"/>
    </row>
    <row r="291" spans="1:36" s="258" customFormat="1" ht="18" customHeight="1">
      <c r="A291" s="188"/>
      <c r="B291" s="260" t="s">
        <v>362</v>
      </c>
      <c r="C291" s="188" t="s">
        <v>751</v>
      </c>
      <c r="D291" s="188" t="s">
        <v>879</v>
      </c>
      <c r="E291" s="188" t="s">
        <v>63</v>
      </c>
      <c r="F291" s="217">
        <v>3500</v>
      </c>
      <c r="G291" s="217">
        <v>3500</v>
      </c>
      <c r="H291" s="217"/>
      <c r="I291" s="217"/>
      <c r="J291" s="217"/>
      <c r="K291" s="217">
        <v>3500</v>
      </c>
      <c r="L291" s="217"/>
      <c r="M291" s="217"/>
      <c r="N291" s="217"/>
      <c r="O291" s="217"/>
      <c r="P291" s="217"/>
      <c r="Q291" s="217"/>
      <c r="R291" s="217"/>
      <c r="S291" s="217"/>
      <c r="T291" s="217"/>
      <c r="U291" s="217"/>
      <c r="V291" s="217"/>
      <c r="W291" s="217"/>
      <c r="X291" s="217"/>
      <c r="Y291" s="217"/>
      <c r="Z291" s="217"/>
      <c r="AA291" s="217"/>
      <c r="AB291" s="561"/>
      <c r="AC291" s="561">
        <f>+K291-AH291</f>
        <v>2000</v>
      </c>
      <c r="AD291" s="561">
        <v>1500</v>
      </c>
      <c r="AE291" s="561">
        <v>1500</v>
      </c>
      <c r="AF291" s="561"/>
      <c r="AG291" s="561"/>
      <c r="AH291" s="561">
        <v>1500</v>
      </c>
      <c r="AI291" s="207"/>
    </row>
    <row r="292" spans="1:36" s="258" customFormat="1" ht="38.25">
      <c r="A292" s="188"/>
      <c r="B292" s="189" t="s">
        <v>357</v>
      </c>
      <c r="C292" s="188" t="s">
        <v>370</v>
      </c>
      <c r="D292" s="188" t="s">
        <v>1158</v>
      </c>
      <c r="E292" s="188" t="s">
        <v>43</v>
      </c>
      <c r="F292" s="217">
        <v>2500</v>
      </c>
      <c r="G292" s="217">
        <v>2500</v>
      </c>
      <c r="H292" s="217"/>
      <c r="I292" s="217"/>
      <c r="J292" s="217"/>
      <c r="K292" s="217">
        <v>2500</v>
      </c>
      <c r="L292" s="217"/>
      <c r="M292" s="217"/>
      <c r="N292" s="217"/>
      <c r="O292" s="217"/>
      <c r="P292" s="217"/>
      <c r="Q292" s="217"/>
      <c r="R292" s="217"/>
      <c r="S292" s="217"/>
      <c r="T292" s="217"/>
      <c r="U292" s="217"/>
      <c r="V292" s="217"/>
      <c r="W292" s="217"/>
      <c r="X292" s="217"/>
      <c r="Y292" s="217"/>
      <c r="Z292" s="217"/>
      <c r="AA292" s="217"/>
      <c r="AB292" s="561">
        <f>+AH292-K292</f>
        <v>77</v>
      </c>
      <c r="AC292" s="561"/>
      <c r="AD292" s="561">
        <v>2577</v>
      </c>
      <c r="AE292" s="561">
        <v>2577</v>
      </c>
      <c r="AF292" s="561"/>
      <c r="AG292" s="561"/>
      <c r="AH292" s="561">
        <v>2577</v>
      </c>
      <c r="AI292" s="207"/>
    </row>
    <row r="293" spans="1:36" s="258" customFormat="1" ht="18" customHeight="1">
      <c r="A293" s="188"/>
      <c r="B293" s="260" t="s">
        <v>363</v>
      </c>
      <c r="C293" s="188" t="s">
        <v>372</v>
      </c>
      <c r="D293" s="188" t="s">
        <v>826</v>
      </c>
      <c r="E293" s="188" t="s">
        <v>63</v>
      </c>
      <c r="F293" s="217">
        <v>2500</v>
      </c>
      <c r="G293" s="217">
        <v>2500</v>
      </c>
      <c r="H293" s="217"/>
      <c r="I293" s="217"/>
      <c r="J293" s="217"/>
      <c r="K293" s="217">
        <v>2500</v>
      </c>
      <c r="L293" s="217"/>
      <c r="M293" s="217"/>
      <c r="N293" s="217"/>
      <c r="O293" s="217"/>
      <c r="P293" s="217"/>
      <c r="Q293" s="217"/>
      <c r="R293" s="217"/>
      <c r="S293" s="217"/>
      <c r="T293" s="217"/>
      <c r="U293" s="217"/>
      <c r="V293" s="217"/>
      <c r="W293" s="217"/>
      <c r="X293" s="217"/>
      <c r="Y293" s="217"/>
      <c r="Z293" s="217"/>
      <c r="AA293" s="217"/>
      <c r="AB293" s="561">
        <f>+AH293-K293</f>
        <v>500</v>
      </c>
      <c r="AC293" s="561"/>
      <c r="AD293" s="561">
        <v>3000</v>
      </c>
      <c r="AE293" s="561">
        <v>3000</v>
      </c>
      <c r="AF293" s="561"/>
      <c r="AG293" s="561"/>
      <c r="AH293" s="561">
        <v>3000</v>
      </c>
      <c r="AI293" s="207"/>
    </row>
    <row r="294" spans="1:36" s="258" customFormat="1" ht="18" customHeight="1">
      <c r="A294" s="188"/>
      <c r="B294" s="260" t="s">
        <v>364</v>
      </c>
      <c r="C294" s="188" t="s">
        <v>754</v>
      </c>
      <c r="D294" s="188" t="s">
        <v>826</v>
      </c>
      <c r="E294" s="188" t="s">
        <v>63</v>
      </c>
      <c r="F294" s="217">
        <v>4102</v>
      </c>
      <c r="G294" s="217">
        <v>4102</v>
      </c>
      <c r="H294" s="217"/>
      <c r="I294" s="217"/>
      <c r="J294" s="217"/>
      <c r="K294" s="217">
        <v>4102</v>
      </c>
      <c r="L294" s="217"/>
      <c r="M294" s="217"/>
      <c r="N294" s="217"/>
      <c r="O294" s="217"/>
      <c r="P294" s="217"/>
      <c r="Q294" s="217"/>
      <c r="R294" s="217"/>
      <c r="S294" s="217"/>
      <c r="T294" s="217"/>
      <c r="U294" s="217"/>
      <c r="V294" s="217"/>
      <c r="W294" s="217"/>
      <c r="X294" s="217"/>
      <c r="Y294" s="217"/>
      <c r="Z294" s="217"/>
      <c r="AA294" s="217"/>
      <c r="AB294" s="561"/>
      <c r="AC294" s="561">
        <f>+K294-AH294</f>
        <v>402</v>
      </c>
      <c r="AD294" s="561">
        <v>3700</v>
      </c>
      <c r="AE294" s="561">
        <v>3700</v>
      </c>
      <c r="AF294" s="561"/>
      <c r="AG294" s="561"/>
      <c r="AH294" s="561">
        <v>3700</v>
      </c>
      <c r="AI294" s="207"/>
    </row>
    <row r="295" spans="1:36" s="258" customFormat="1" ht="25.5">
      <c r="A295" s="188"/>
      <c r="B295" s="189" t="s">
        <v>365</v>
      </c>
      <c r="C295" s="197" t="s">
        <v>762</v>
      </c>
      <c r="D295" s="188" t="s">
        <v>1159</v>
      </c>
      <c r="E295" s="188" t="s">
        <v>63</v>
      </c>
      <c r="F295" s="217">
        <v>9600</v>
      </c>
      <c r="G295" s="217">
        <v>9600</v>
      </c>
      <c r="H295" s="217"/>
      <c r="I295" s="217"/>
      <c r="J295" s="217"/>
      <c r="K295" s="217">
        <v>9600</v>
      </c>
      <c r="L295" s="217"/>
      <c r="M295" s="217"/>
      <c r="N295" s="217"/>
      <c r="O295" s="217"/>
      <c r="P295" s="217"/>
      <c r="Q295" s="217"/>
      <c r="R295" s="217"/>
      <c r="S295" s="217"/>
      <c r="T295" s="217"/>
      <c r="U295" s="217"/>
      <c r="V295" s="217"/>
      <c r="W295" s="217"/>
      <c r="X295" s="217"/>
      <c r="Y295" s="217"/>
      <c r="Z295" s="217"/>
      <c r="AA295" s="217"/>
      <c r="AB295" s="561">
        <f>+AH295-K295</f>
        <v>400</v>
      </c>
      <c r="AC295" s="561"/>
      <c r="AD295" s="561">
        <v>10000</v>
      </c>
      <c r="AE295" s="561">
        <v>10000</v>
      </c>
      <c r="AF295" s="561"/>
      <c r="AG295" s="561"/>
      <c r="AH295" s="561">
        <v>10000</v>
      </c>
      <c r="AI295" s="207"/>
    </row>
    <row r="296" spans="1:36" s="258" customFormat="1" ht="25.5">
      <c r="A296" s="188"/>
      <c r="B296" s="189" t="s">
        <v>366</v>
      </c>
      <c r="C296" s="197" t="s">
        <v>373</v>
      </c>
      <c r="D296" s="188" t="s">
        <v>1160</v>
      </c>
      <c r="E296" s="188" t="s">
        <v>63</v>
      </c>
      <c r="F296" s="217">
        <v>6400</v>
      </c>
      <c r="G296" s="217">
        <v>6400</v>
      </c>
      <c r="H296" s="217"/>
      <c r="I296" s="217"/>
      <c r="J296" s="217"/>
      <c r="K296" s="217">
        <v>6400</v>
      </c>
      <c r="L296" s="217"/>
      <c r="M296" s="217"/>
      <c r="N296" s="217"/>
      <c r="O296" s="217"/>
      <c r="P296" s="217"/>
      <c r="Q296" s="217"/>
      <c r="R296" s="217"/>
      <c r="S296" s="217"/>
      <c r="T296" s="217"/>
      <c r="U296" s="217"/>
      <c r="V296" s="217"/>
      <c r="W296" s="217"/>
      <c r="X296" s="217"/>
      <c r="Y296" s="217"/>
      <c r="Z296" s="217"/>
      <c r="AA296" s="217"/>
      <c r="AB296" s="561">
        <f>+AH296-K296</f>
        <v>600</v>
      </c>
      <c r="AC296" s="561"/>
      <c r="AD296" s="561">
        <v>7000</v>
      </c>
      <c r="AE296" s="561">
        <v>7000</v>
      </c>
      <c r="AF296" s="561"/>
      <c r="AG296" s="561"/>
      <c r="AH296" s="561">
        <v>7000</v>
      </c>
      <c r="AI296" s="207"/>
    </row>
    <row r="297" spans="1:36" s="258" customFormat="1" ht="38.25">
      <c r="A297" s="188"/>
      <c r="B297" s="189" t="s">
        <v>367</v>
      </c>
      <c r="C297" s="197" t="s">
        <v>865</v>
      </c>
      <c r="D297" s="188" t="s">
        <v>1161</v>
      </c>
      <c r="E297" s="188" t="s">
        <v>63</v>
      </c>
      <c r="F297" s="217">
        <v>22400</v>
      </c>
      <c r="G297" s="217">
        <v>22400</v>
      </c>
      <c r="H297" s="217"/>
      <c r="I297" s="217"/>
      <c r="J297" s="217"/>
      <c r="K297" s="217">
        <v>22400</v>
      </c>
      <c r="L297" s="217"/>
      <c r="M297" s="217"/>
      <c r="N297" s="217"/>
      <c r="O297" s="217"/>
      <c r="P297" s="217"/>
      <c r="Q297" s="217"/>
      <c r="R297" s="217"/>
      <c r="S297" s="217"/>
      <c r="T297" s="217"/>
      <c r="U297" s="217"/>
      <c r="V297" s="217"/>
      <c r="W297" s="217"/>
      <c r="X297" s="217"/>
      <c r="Y297" s="217"/>
      <c r="Z297" s="217"/>
      <c r="AA297" s="217"/>
      <c r="AB297" s="561"/>
      <c r="AC297" s="561">
        <f>+K297-AH297</f>
        <v>400</v>
      </c>
      <c r="AD297" s="561">
        <v>22000</v>
      </c>
      <c r="AE297" s="561">
        <v>22000</v>
      </c>
      <c r="AF297" s="561"/>
      <c r="AG297" s="561"/>
      <c r="AH297" s="561">
        <v>22000</v>
      </c>
      <c r="AI297" s="207"/>
    </row>
    <row r="298" spans="1:36" s="258" customFormat="1" ht="25.5">
      <c r="A298" s="188"/>
      <c r="B298" s="189" t="s">
        <v>368</v>
      </c>
      <c r="C298" s="197" t="s">
        <v>866</v>
      </c>
      <c r="D298" s="188" t="s">
        <v>1162</v>
      </c>
      <c r="E298" s="188" t="s">
        <v>63</v>
      </c>
      <c r="F298" s="217">
        <v>11200</v>
      </c>
      <c r="G298" s="217">
        <v>11200</v>
      </c>
      <c r="H298" s="217"/>
      <c r="I298" s="217"/>
      <c r="J298" s="217"/>
      <c r="K298" s="217">
        <v>11200</v>
      </c>
      <c r="L298" s="217"/>
      <c r="M298" s="217"/>
      <c r="N298" s="217"/>
      <c r="O298" s="217"/>
      <c r="P298" s="217"/>
      <c r="Q298" s="217"/>
      <c r="R298" s="217"/>
      <c r="S298" s="217"/>
      <c r="T298" s="217"/>
      <c r="U298" s="217"/>
      <c r="V298" s="217"/>
      <c r="W298" s="217"/>
      <c r="X298" s="217"/>
      <c r="Y298" s="217"/>
      <c r="Z298" s="217"/>
      <c r="AA298" s="217"/>
      <c r="AB298" s="561"/>
      <c r="AC298" s="561">
        <f>+K298-AH298</f>
        <v>200</v>
      </c>
      <c r="AD298" s="561">
        <v>11000</v>
      </c>
      <c r="AE298" s="561">
        <v>11000</v>
      </c>
      <c r="AF298" s="561"/>
      <c r="AG298" s="561"/>
      <c r="AH298" s="561">
        <v>11000</v>
      </c>
      <c r="AI298" s="207"/>
    </row>
    <row r="299" spans="1:36" s="338" customFormat="1" ht="27">
      <c r="A299" s="273" t="s">
        <v>946</v>
      </c>
      <c r="B299" s="274" t="s">
        <v>952</v>
      </c>
      <c r="C299" s="275"/>
      <c r="D299" s="275"/>
      <c r="E299" s="275"/>
      <c r="F299" s="337">
        <f>SUBTOTAL(9,F300:F301)</f>
        <v>10500</v>
      </c>
      <c r="G299" s="337">
        <f t="shared" ref="G299:AH299" si="93">SUBTOTAL(9,G300:G301)</f>
        <v>10500</v>
      </c>
      <c r="H299" s="337">
        <f t="shared" si="93"/>
        <v>0</v>
      </c>
      <c r="I299" s="337"/>
      <c r="J299" s="337">
        <f t="shared" si="93"/>
        <v>0</v>
      </c>
      <c r="K299" s="337">
        <f t="shared" si="93"/>
        <v>10500</v>
      </c>
      <c r="L299" s="337"/>
      <c r="M299" s="337"/>
      <c r="N299" s="337"/>
      <c r="O299" s="337"/>
      <c r="P299" s="337"/>
      <c r="Q299" s="337"/>
      <c r="R299" s="337"/>
      <c r="S299" s="337"/>
      <c r="T299" s="337"/>
      <c r="U299" s="337"/>
      <c r="V299" s="337"/>
      <c r="W299" s="337"/>
      <c r="X299" s="337"/>
      <c r="Y299" s="337"/>
      <c r="Z299" s="337"/>
      <c r="AA299" s="337"/>
      <c r="AB299" s="568">
        <f t="shared" si="93"/>
        <v>0</v>
      </c>
      <c r="AC299" s="568">
        <f t="shared" si="93"/>
        <v>10500</v>
      </c>
      <c r="AD299" s="568">
        <f t="shared" si="93"/>
        <v>0</v>
      </c>
      <c r="AE299" s="568">
        <f t="shared" si="93"/>
        <v>0</v>
      </c>
      <c r="AF299" s="568">
        <f t="shared" si="93"/>
        <v>0</v>
      </c>
      <c r="AG299" s="568">
        <f t="shared" si="93"/>
        <v>0</v>
      </c>
      <c r="AH299" s="568">
        <f t="shared" si="93"/>
        <v>0</v>
      </c>
      <c r="AI299" s="186"/>
    </row>
    <row r="300" spans="1:36" s="277" customFormat="1" ht="25.5">
      <c r="A300" s="332"/>
      <c r="B300" s="339" t="s">
        <v>376</v>
      </c>
      <c r="C300" s="340" t="s">
        <v>371</v>
      </c>
      <c r="D300" s="340" t="s">
        <v>1055</v>
      </c>
      <c r="E300" s="340" t="s">
        <v>71</v>
      </c>
      <c r="F300" s="317">
        <v>6000</v>
      </c>
      <c r="G300" s="317">
        <v>6000</v>
      </c>
      <c r="H300" s="317"/>
      <c r="I300" s="317"/>
      <c r="J300" s="317"/>
      <c r="K300" s="317">
        <v>6000</v>
      </c>
      <c r="L300" s="317"/>
      <c r="M300" s="317"/>
      <c r="N300" s="317"/>
      <c r="O300" s="317"/>
      <c r="P300" s="317"/>
      <c r="Q300" s="317"/>
      <c r="R300" s="317"/>
      <c r="S300" s="317"/>
      <c r="T300" s="317"/>
      <c r="U300" s="317"/>
      <c r="V300" s="317"/>
      <c r="W300" s="317"/>
      <c r="X300" s="317"/>
      <c r="Y300" s="317"/>
      <c r="Z300" s="317"/>
      <c r="AA300" s="317"/>
      <c r="AB300" s="561"/>
      <c r="AC300" s="561">
        <v>6000</v>
      </c>
      <c r="AD300" s="569">
        <v>0</v>
      </c>
      <c r="AE300" s="569">
        <v>0</v>
      </c>
      <c r="AF300" s="569"/>
      <c r="AG300" s="569"/>
      <c r="AH300" s="569">
        <v>0</v>
      </c>
      <c r="AI300" s="191" t="s">
        <v>1163</v>
      </c>
    </row>
    <row r="301" spans="1:36" s="277" customFormat="1" ht="25.5">
      <c r="A301" s="332"/>
      <c r="B301" s="339" t="s">
        <v>1164</v>
      </c>
      <c r="C301" s="340" t="s">
        <v>1165</v>
      </c>
      <c r="D301" s="340">
        <v>35</v>
      </c>
      <c r="E301" s="340" t="s">
        <v>43</v>
      </c>
      <c r="F301" s="317">
        <v>4500</v>
      </c>
      <c r="G301" s="317">
        <v>4500</v>
      </c>
      <c r="H301" s="317"/>
      <c r="I301" s="317"/>
      <c r="J301" s="317"/>
      <c r="K301" s="317">
        <v>4500</v>
      </c>
      <c r="L301" s="317"/>
      <c r="M301" s="317"/>
      <c r="N301" s="317"/>
      <c r="O301" s="317"/>
      <c r="P301" s="317"/>
      <c r="Q301" s="317"/>
      <c r="R301" s="317"/>
      <c r="S301" s="317"/>
      <c r="T301" s="317"/>
      <c r="U301" s="317"/>
      <c r="V301" s="317"/>
      <c r="W301" s="317"/>
      <c r="X301" s="317"/>
      <c r="Y301" s="317"/>
      <c r="Z301" s="317"/>
      <c r="AA301" s="317"/>
      <c r="AB301" s="561"/>
      <c r="AC301" s="561">
        <v>4500</v>
      </c>
      <c r="AD301" s="569"/>
      <c r="AE301" s="569"/>
      <c r="AF301" s="569"/>
      <c r="AG301" s="569"/>
      <c r="AH301" s="569"/>
      <c r="AI301" s="191" t="s">
        <v>1047</v>
      </c>
    </row>
    <row r="302" spans="1:36" s="344" customFormat="1" ht="18" customHeight="1">
      <c r="A302" s="219" t="s">
        <v>989</v>
      </c>
      <c r="B302" s="341" t="s">
        <v>958</v>
      </c>
      <c r="C302" s="221"/>
      <c r="D302" s="221"/>
      <c r="E302" s="221"/>
      <c r="F302" s="342">
        <f>SUBTOTAL(9,F303)</f>
        <v>0</v>
      </c>
      <c r="G302" s="342">
        <f t="shared" ref="G302:AH302" si="94">SUBTOTAL(9,G303)</f>
        <v>0</v>
      </c>
      <c r="H302" s="342">
        <f t="shared" si="94"/>
        <v>0</v>
      </c>
      <c r="I302" s="342"/>
      <c r="J302" s="342">
        <f t="shared" si="94"/>
        <v>0</v>
      </c>
      <c r="K302" s="342">
        <f t="shared" si="94"/>
        <v>0</v>
      </c>
      <c r="L302" s="342"/>
      <c r="M302" s="342"/>
      <c r="N302" s="342"/>
      <c r="O302" s="342"/>
      <c r="P302" s="342"/>
      <c r="Q302" s="342"/>
      <c r="R302" s="342"/>
      <c r="S302" s="342"/>
      <c r="T302" s="342"/>
      <c r="U302" s="342"/>
      <c r="V302" s="342"/>
      <c r="W302" s="342"/>
      <c r="X302" s="342"/>
      <c r="Y302" s="342"/>
      <c r="Z302" s="342"/>
      <c r="AA302" s="342"/>
      <c r="AB302" s="568">
        <f t="shared" si="94"/>
        <v>2773</v>
      </c>
      <c r="AC302" s="568">
        <f t="shared" si="94"/>
        <v>0</v>
      </c>
      <c r="AD302" s="568">
        <f t="shared" si="94"/>
        <v>2773</v>
      </c>
      <c r="AE302" s="568">
        <f t="shared" si="94"/>
        <v>2773</v>
      </c>
      <c r="AF302" s="568">
        <f t="shared" si="94"/>
        <v>0</v>
      </c>
      <c r="AG302" s="568">
        <f t="shared" si="94"/>
        <v>0</v>
      </c>
      <c r="AH302" s="568">
        <f t="shared" si="94"/>
        <v>2773</v>
      </c>
      <c r="AI302" s="343"/>
    </row>
    <row r="303" spans="1:36" s="333" customFormat="1" ht="38.25">
      <c r="A303" s="325"/>
      <c r="B303" s="225" t="s">
        <v>1166</v>
      </c>
      <c r="C303" s="226" t="s">
        <v>370</v>
      </c>
      <c r="D303" s="226" t="s">
        <v>375</v>
      </c>
      <c r="E303" s="226" t="s">
        <v>71</v>
      </c>
      <c r="F303" s="345"/>
      <c r="G303" s="345"/>
      <c r="H303" s="345"/>
      <c r="I303" s="345"/>
      <c r="J303" s="345"/>
      <c r="K303" s="345"/>
      <c r="L303" s="345"/>
      <c r="M303" s="345"/>
      <c r="N303" s="345"/>
      <c r="O303" s="345"/>
      <c r="P303" s="345"/>
      <c r="Q303" s="345"/>
      <c r="R303" s="345"/>
      <c r="S303" s="345"/>
      <c r="T303" s="345"/>
      <c r="U303" s="345"/>
      <c r="V303" s="345"/>
      <c r="W303" s="345"/>
      <c r="X303" s="345"/>
      <c r="Y303" s="345"/>
      <c r="Z303" s="345"/>
      <c r="AA303" s="345"/>
      <c r="AB303" s="561">
        <v>2773</v>
      </c>
      <c r="AC303" s="561"/>
      <c r="AD303" s="569">
        <v>2773</v>
      </c>
      <c r="AE303" s="569">
        <v>2773</v>
      </c>
      <c r="AF303" s="569"/>
      <c r="AG303" s="569"/>
      <c r="AH303" s="569">
        <v>2773</v>
      </c>
      <c r="AI303" s="228" t="s">
        <v>999</v>
      </c>
      <c r="AJ303" s="346" t="s">
        <v>1167</v>
      </c>
    </row>
    <row r="304" spans="1:36" s="282" customFormat="1" ht="18" customHeight="1">
      <c r="A304" s="233">
        <v>7</v>
      </c>
      <c r="B304" s="234" t="s">
        <v>247</v>
      </c>
      <c r="C304" s="233"/>
      <c r="D304" s="234"/>
      <c r="E304" s="233"/>
      <c r="F304" s="347">
        <f t="shared" ref="F304:K304" si="95">+F305+F309</f>
        <v>26730</v>
      </c>
      <c r="G304" s="347">
        <f t="shared" si="95"/>
        <v>26730</v>
      </c>
      <c r="H304" s="347">
        <f t="shared" si="95"/>
        <v>0</v>
      </c>
      <c r="I304" s="347">
        <f t="shared" si="95"/>
        <v>0</v>
      </c>
      <c r="J304" s="347">
        <f t="shared" si="95"/>
        <v>0</v>
      </c>
      <c r="K304" s="347">
        <f t="shared" si="95"/>
        <v>26730</v>
      </c>
      <c r="L304" s="347">
        <f t="shared" ref="L304:N304" si="96">+L305+L309</f>
        <v>26730</v>
      </c>
      <c r="M304" s="347">
        <f t="shared" si="96"/>
        <v>0</v>
      </c>
      <c r="N304" s="347">
        <f t="shared" si="96"/>
        <v>0</v>
      </c>
      <c r="O304" s="347"/>
      <c r="P304" s="347"/>
      <c r="Q304" s="347"/>
      <c r="R304" s="347"/>
      <c r="S304" s="347">
        <f t="shared" ref="S304:AA304" si="97">+S305+S309</f>
        <v>26735</v>
      </c>
      <c r="T304" s="347">
        <f>+T305+T309</f>
        <v>26730</v>
      </c>
      <c r="U304" s="347">
        <f t="shared" si="97"/>
        <v>0</v>
      </c>
      <c r="V304" s="347">
        <f t="shared" si="97"/>
        <v>0</v>
      </c>
      <c r="W304" s="347">
        <f t="shared" si="97"/>
        <v>5</v>
      </c>
      <c r="X304" s="347">
        <f t="shared" si="97"/>
        <v>26730</v>
      </c>
      <c r="Y304" s="347">
        <f t="shared" si="97"/>
        <v>26730</v>
      </c>
      <c r="Z304" s="347">
        <f t="shared" si="97"/>
        <v>0</v>
      </c>
      <c r="AA304" s="347">
        <f t="shared" si="97"/>
        <v>0</v>
      </c>
      <c r="AB304" s="583">
        <f t="shared" ref="AB304:AH304" si="98">+AB305+AB309</f>
        <v>1150</v>
      </c>
      <c r="AC304" s="583">
        <f t="shared" si="98"/>
        <v>500</v>
      </c>
      <c r="AD304" s="583">
        <f t="shared" si="98"/>
        <v>27375</v>
      </c>
      <c r="AE304" s="583">
        <f t="shared" si="98"/>
        <v>27375</v>
      </c>
      <c r="AF304" s="583">
        <f t="shared" si="98"/>
        <v>0</v>
      </c>
      <c r="AG304" s="583">
        <f t="shared" si="98"/>
        <v>0</v>
      </c>
      <c r="AH304" s="583">
        <f t="shared" si="98"/>
        <v>27375</v>
      </c>
      <c r="AI304" s="236"/>
    </row>
    <row r="305" spans="1:35" s="351" customFormat="1" ht="18" customHeight="1">
      <c r="A305" s="348" t="s">
        <v>940</v>
      </c>
      <c r="B305" s="288" t="s">
        <v>1074</v>
      </c>
      <c r="C305" s="349"/>
      <c r="D305" s="349"/>
      <c r="E305" s="349"/>
      <c r="F305" s="350">
        <f t="shared" ref="F305:AH305" si="99">SUBTOTAL(9,F306:F308)</f>
        <v>23730</v>
      </c>
      <c r="G305" s="350">
        <f t="shared" si="99"/>
        <v>23730</v>
      </c>
      <c r="H305" s="350">
        <f t="shared" si="99"/>
        <v>0</v>
      </c>
      <c r="I305" s="350">
        <f t="shared" ref="I305" si="100">SUBTOTAL(9,I306:I308)</f>
        <v>0</v>
      </c>
      <c r="J305" s="350">
        <f t="shared" si="99"/>
        <v>0</v>
      </c>
      <c r="K305" s="350">
        <f t="shared" si="99"/>
        <v>23730</v>
      </c>
      <c r="L305" s="350">
        <f t="shared" ref="L305:N305" si="101">SUBTOTAL(9,L306:L308)</f>
        <v>23730</v>
      </c>
      <c r="M305" s="350">
        <f t="shared" si="101"/>
        <v>0</v>
      </c>
      <c r="N305" s="350">
        <f t="shared" si="101"/>
        <v>0</v>
      </c>
      <c r="O305" s="350"/>
      <c r="P305" s="350"/>
      <c r="Q305" s="350"/>
      <c r="R305" s="350"/>
      <c r="S305" s="350">
        <f t="shared" ref="S305:AA305" si="102">SUBTOTAL(9,S306:S308)</f>
        <v>24664</v>
      </c>
      <c r="T305" s="350">
        <f t="shared" si="102"/>
        <v>24659</v>
      </c>
      <c r="U305" s="350">
        <f t="shared" si="102"/>
        <v>0</v>
      </c>
      <c r="V305" s="350">
        <f t="shared" si="102"/>
        <v>0</v>
      </c>
      <c r="W305" s="350">
        <f t="shared" si="102"/>
        <v>5</v>
      </c>
      <c r="X305" s="350">
        <f t="shared" si="102"/>
        <v>24659</v>
      </c>
      <c r="Y305" s="350">
        <f t="shared" si="102"/>
        <v>24659</v>
      </c>
      <c r="Z305" s="350">
        <f t="shared" si="102"/>
        <v>0</v>
      </c>
      <c r="AA305" s="350">
        <f t="shared" si="102"/>
        <v>0</v>
      </c>
      <c r="AB305" s="568">
        <f t="shared" si="99"/>
        <v>1150</v>
      </c>
      <c r="AC305" s="568">
        <f t="shared" si="99"/>
        <v>216</v>
      </c>
      <c r="AD305" s="568">
        <f t="shared" si="99"/>
        <v>24659</v>
      </c>
      <c r="AE305" s="568">
        <f t="shared" si="99"/>
        <v>24659</v>
      </c>
      <c r="AF305" s="568">
        <f t="shared" si="99"/>
        <v>0</v>
      </c>
      <c r="AG305" s="568">
        <f t="shared" si="99"/>
        <v>0</v>
      </c>
      <c r="AH305" s="568">
        <f t="shared" si="99"/>
        <v>24659</v>
      </c>
      <c r="AI305" s="247"/>
    </row>
    <row r="306" spans="1:35" s="351" customFormat="1" ht="25.5">
      <c r="A306" s="352"/>
      <c r="B306" s="353" t="s">
        <v>399</v>
      </c>
      <c r="C306" s="354" t="s">
        <v>396</v>
      </c>
      <c r="D306" s="354" t="s">
        <v>878</v>
      </c>
      <c r="E306" s="354" t="s">
        <v>150</v>
      </c>
      <c r="F306" s="355">
        <f>+G306</f>
        <v>3000</v>
      </c>
      <c r="G306" s="355">
        <v>3000</v>
      </c>
      <c r="H306" s="355"/>
      <c r="I306" s="355"/>
      <c r="J306" s="355"/>
      <c r="K306" s="355">
        <v>3000</v>
      </c>
      <c r="L306" s="355">
        <v>3000</v>
      </c>
      <c r="M306" s="355"/>
      <c r="N306" s="355"/>
      <c r="O306" s="355"/>
      <c r="P306" s="354" t="s">
        <v>396</v>
      </c>
      <c r="Q306" s="354" t="s">
        <v>869</v>
      </c>
      <c r="R306" s="354" t="s">
        <v>163</v>
      </c>
      <c r="S306" s="355">
        <v>4150</v>
      </c>
      <c r="T306" s="355">
        <v>4150</v>
      </c>
      <c r="U306" s="355"/>
      <c r="V306" s="355"/>
      <c r="W306" s="355"/>
      <c r="X306" s="355">
        <v>4150</v>
      </c>
      <c r="Y306" s="355">
        <v>4150</v>
      </c>
      <c r="Z306" s="355"/>
      <c r="AA306" s="355"/>
      <c r="AB306" s="569">
        <v>1150</v>
      </c>
      <c r="AC306" s="569"/>
      <c r="AD306" s="569">
        <v>4150</v>
      </c>
      <c r="AE306" s="569">
        <v>4150</v>
      </c>
      <c r="AF306" s="569"/>
      <c r="AG306" s="569"/>
      <c r="AH306" s="569">
        <v>4150</v>
      </c>
      <c r="AI306" s="250" t="s">
        <v>1436</v>
      </c>
    </row>
    <row r="307" spans="1:35" s="351" customFormat="1" ht="38.25">
      <c r="A307" s="352"/>
      <c r="B307" s="353" t="s">
        <v>398</v>
      </c>
      <c r="C307" s="354" t="s">
        <v>405</v>
      </c>
      <c r="D307" s="354" t="s">
        <v>1454</v>
      </c>
      <c r="E307" s="354" t="s">
        <v>150</v>
      </c>
      <c r="F307" s="355">
        <v>18730</v>
      </c>
      <c r="G307" s="355">
        <v>18730</v>
      </c>
      <c r="H307" s="355"/>
      <c r="I307" s="355"/>
      <c r="J307" s="355"/>
      <c r="K307" s="355">
        <v>18730</v>
      </c>
      <c r="L307" s="355">
        <v>18730</v>
      </c>
      <c r="M307" s="355"/>
      <c r="N307" s="355"/>
      <c r="O307" s="355"/>
      <c r="P307" s="354" t="s">
        <v>405</v>
      </c>
      <c r="Q307" s="354" t="s">
        <v>868</v>
      </c>
      <c r="R307" s="354" t="s">
        <v>150</v>
      </c>
      <c r="S307" s="355">
        <v>18514</v>
      </c>
      <c r="T307" s="355">
        <v>18514</v>
      </c>
      <c r="U307" s="355"/>
      <c r="V307" s="355"/>
      <c r="W307" s="355"/>
      <c r="X307" s="355">
        <v>18514</v>
      </c>
      <c r="Y307" s="355">
        <v>18514</v>
      </c>
      <c r="Z307" s="355"/>
      <c r="AA307" s="355"/>
      <c r="AB307" s="569"/>
      <c r="AC307" s="569">
        <v>216</v>
      </c>
      <c r="AD307" s="569">
        <v>18514</v>
      </c>
      <c r="AE307" s="569">
        <v>18514</v>
      </c>
      <c r="AF307" s="569"/>
      <c r="AG307" s="569"/>
      <c r="AH307" s="569">
        <v>18514</v>
      </c>
      <c r="AI307" s="250" t="s">
        <v>1436</v>
      </c>
    </row>
    <row r="308" spans="1:35" s="351" customFormat="1" ht="25.5">
      <c r="A308" s="352"/>
      <c r="B308" s="353" t="s">
        <v>404</v>
      </c>
      <c r="C308" s="354" t="s">
        <v>406</v>
      </c>
      <c r="D308" s="354" t="s">
        <v>1055</v>
      </c>
      <c r="E308" s="591" t="s">
        <v>173</v>
      </c>
      <c r="F308" s="355">
        <v>2000</v>
      </c>
      <c r="G308" s="355">
        <v>2000</v>
      </c>
      <c r="H308" s="355"/>
      <c r="I308" s="355"/>
      <c r="J308" s="355"/>
      <c r="K308" s="355">
        <v>2000</v>
      </c>
      <c r="L308" s="355">
        <v>2000</v>
      </c>
      <c r="M308" s="355"/>
      <c r="N308" s="355"/>
      <c r="O308" s="355"/>
      <c r="P308" s="354" t="s">
        <v>406</v>
      </c>
      <c r="Q308" s="354" t="s">
        <v>870</v>
      </c>
      <c r="R308" s="591">
        <v>2023</v>
      </c>
      <c r="S308" s="355">
        <v>2000</v>
      </c>
      <c r="T308" s="355">
        <v>1995</v>
      </c>
      <c r="U308" s="355"/>
      <c r="V308" s="355"/>
      <c r="W308" s="355">
        <v>5</v>
      </c>
      <c r="X308" s="355">
        <v>1995</v>
      </c>
      <c r="Y308" s="355">
        <v>1995</v>
      </c>
      <c r="Z308" s="355"/>
      <c r="AA308" s="355"/>
      <c r="AB308" s="569"/>
      <c r="AC308" s="569">
        <f>+K308-G308</f>
        <v>0</v>
      </c>
      <c r="AD308" s="569">
        <v>1995</v>
      </c>
      <c r="AE308" s="569">
        <v>1995</v>
      </c>
      <c r="AF308" s="569"/>
      <c r="AG308" s="569"/>
      <c r="AH308" s="569">
        <v>1995</v>
      </c>
      <c r="AI308" s="250" t="s">
        <v>1436</v>
      </c>
    </row>
    <row r="309" spans="1:35" s="287" customFormat="1" ht="18" customHeight="1">
      <c r="A309" s="356" t="s">
        <v>946</v>
      </c>
      <c r="B309" s="357" t="s">
        <v>439</v>
      </c>
      <c r="C309" s="358"/>
      <c r="D309" s="358"/>
      <c r="E309" s="358"/>
      <c r="F309" s="350">
        <f>SUBTOTAL(9,F310:F311)</f>
        <v>3000</v>
      </c>
      <c r="G309" s="350">
        <f t="shared" ref="G309:AH309" si="103">SUBTOTAL(9,G310:G311)</f>
        <v>3000</v>
      </c>
      <c r="H309" s="350">
        <f t="shared" si="103"/>
        <v>0</v>
      </c>
      <c r="I309" s="350"/>
      <c r="J309" s="350">
        <f t="shared" si="103"/>
        <v>0</v>
      </c>
      <c r="K309" s="350">
        <f t="shared" si="103"/>
        <v>3000</v>
      </c>
      <c r="L309" s="350">
        <f t="shared" si="103"/>
        <v>3000</v>
      </c>
      <c r="M309" s="350"/>
      <c r="N309" s="350"/>
      <c r="O309" s="350"/>
      <c r="P309" s="350"/>
      <c r="Q309" s="350"/>
      <c r="R309" s="350"/>
      <c r="S309" s="350">
        <f t="shared" si="103"/>
        <v>2071</v>
      </c>
      <c r="T309" s="350">
        <f t="shared" si="103"/>
        <v>2071</v>
      </c>
      <c r="U309" s="350">
        <f t="shared" si="103"/>
        <v>0</v>
      </c>
      <c r="V309" s="350">
        <f t="shared" si="103"/>
        <v>0</v>
      </c>
      <c r="W309" s="350">
        <f t="shared" si="103"/>
        <v>0</v>
      </c>
      <c r="X309" s="350">
        <f t="shared" si="103"/>
        <v>2071</v>
      </c>
      <c r="Y309" s="350">
        <f t="shared" si="103"/>
        <v>2071</v>
      </c>
      <c r="Z309" s="350">
        <f t="shared" si="103"/>
        <v>0</v>
      </c>
      <c r="AA309" s="350">
        <f t="shared" si="103"/>
        <v>0</v>
      </c>
      <c r="AB309" s="568">
        <f t="shared" si="103"/>
        <v>0</v>
      </c>
      <c r="AC309" s="568">
        <f t="shared" si="103"/>
        <v>284</v>
      </c>
      <c r="AD309" s="568">
        <f t="shared" si="103"/>
        <v>2716</v>
      </c>
      <c r="AE309" s="568">
        <f t="shared" si="103"/>
        <v>2716</v>
      </c>
      <c r="AF309" s="568">
        <f t="shared" si="103"/>
        <v>0</v>
      </c>
      <c r="AG309" s="568">
        <f t="shared" si="103"/>
        <v>0</v>
      </c>
      <c r="AH309" s="568">
        <f t="shared" si="103"/>
        <v>2716</v>
      </c>
      <c r="AI309" s="247"/>
    </row>
    <row r="310" spans="1:35" s="351" customFormat="1" ht="38.25">
      <c r="A310" s="352"/>
      <c r="B310" s="353" t="s">
        <v>409</v>
      </c>
      <c r="C310" s="354" t="s">
        <v>410</v>
      </c>
      <c r="D310" s="354" t="s">
        <v>826</v>
      </c>
      <c r="E310" s="354" t="s">
        <v>173</v>
      </c>
      <c r="F310" s="355">
        <v>3000</v>
      </c>
      <c r="G310" s="355">
        <v>3000</v>
      </c>
      <c r="H310" s="355"/>
      <c r="I310" s="355"/>
      <c r="J310" s="355"/>
      <c r="K310" s="355">
        <v>3000</v>
      </c>
      <c r="L310" s="355">
        <v>3000</v>
      </c>
      <c r="M310" s="355"/>
      <c r="N310" s="355"/>
      <c r="O310" s="355"/>
      <c r="P310" s="355"/>
      <c r="Q310" s="355"/>
      <c r="R310" s="355"/>
      <c r="S310" s="355"/>
      <c r="T310" s="355"/>
      <c r="U310" s="355"/>
      <c r="V310" s="355"/>
      <c r="W310" s="355"/>
      <c r="X310" s="355"/>
      <c r="Y310" s="355"/>
      <c r="Z310" s="355"/>
      <c r="AA310" s="355"/>
      <c r="AB310" s="569"/>
      <c r="AC310" s="569">
        <v>284</v>
      </c>
      <c r="AD310" s="569">
        <v>2716</v>
      </c>
      <c r="AE310" s="569">
        <v>2716</v>
      </c>
      <c r="AF310" s="569"/>
      <c r="AG310" s="569"/>
      <c r="AH310" s="569">
        <f>+K310-AC310</f>
        <v>2716</v>
      </c>
      <c r="AI310" s="250" t="s">
        <v>1455</v>
      </c>
    </row>
    <row r="311" spans="1:35" s="351" customFormat="1" ht="38.25">
      <c r="A311" s="352"/>
      <c r="B311" s="353" t="s">
        <v>1456</v>
      </c>
      <c r="C311" s="354"/>
      <c r="D311" s="354"/>
      <c r="E311" s="354"/>
      <c r="F311" s="355"/>
      <c r="G311" s="355"/>
      <c r="H311" s="355"/>
      <c r="I311" s="355"/>
      <c r="J311" s="355"/>
      <c r="K311" s="355"/>
      <c r="L311" s="355"/>
      <c r="M311" s="355"/>
      <c r="N311" s="355"/>
      <c r="O311" s="355"/>
      <c r="P311" s="591" t="s">
        <v>405</v>
      </c>
      <c r="Q311" s="591" t="s">
        <v>519</v>
      </c>
      <c r="R311" s="591" t="s">
        <v>810</v>
      </c>
      <c r="S311" s="355">
        <v>2071</v>
      </c>
      <c r="T311" s="355">
        <v>2071</v>
      </c>
      <c r="U311" s="355"/>
      <c r="V311" s="355"/>
      <c r="W311" s="355"/>
      <c r="X311" s="355">
        <v>2071</v>
      </c>
      <c r="Y311" s="355">
        <v>2071</v>
      </c>
      <c r="Z311" s="355"/>
      <c r="AA311" s="355"/>
      <c r="AB311" s="569"/>
      <c r="AC311" s="569"/>
      <c r="AD311" s="569"/>
      <c r="AE311" s="569"/>
      <c r="AF311" s="569"/>
      <c r="AG311" s="569"/>
      <c r="AH311" s="569"/>
      <c r="AI311" s="250" t="s">
        <v>1457</v>
      </c>
    </row>
    <row r="312" spans="1:35" s="282" customFormat="1" ht="18" customHeight="1">
      <c r="A312" s="233">
        <v>8</v>
      </c>
      <c r="B312" s="234" t="s">
        <v>258</v>
      </c>
      <c r="C312" s="233"/>
      <c r="D312" s="234"/>
      <c r="E312" s="233"/>
      <c r="F312" s="235">
        <f>+F313+F316</f>
        <v>12476</v>
      </c>
      <c r="G312" s="235">
        <f t="shared" ref="G312:AH312" si="104">+G313+G316</f>
        <v>12476</v>
      </c>
      <c r="H312" s="235">
        <f t="shared" si="104"/>
        <v>0</v>
      </c>
      <c r="I312" s="235"/>
      <c r="J312" s="235">
        <f t="shared" si="104"/>
        <v>0</v>
      </c>
      <c r="K312" s="235">
        <f t="shared" si="104"/>
        <v>6738</v>
      </c>
      <c r="L312" s="235"/>
      <c r="M312" s="235"/>
      <c r="N312" s="235"/>
      <c r="O312" s="235"/>
      <c r="P312" s="235"/>
      <c r="Q312" s="235"/>
      <c r="R312" s="235"/>
      <c r="S312" s="235"/>
      <c r="T312" s="235"/>
      <c r="U312" s="235"/>
      <c r="V312" s="235"/>
      <c r="W312" s="235"/>
      <c r="X312" s="235"/>
      <c r="Y312" s="235"/>
      <c r="Z312" s="235"/>
      <c r="AA312" s="235"/>
      <c r="AB312" s="578">
        <f t="shared" si="104"/>
        <v>6738</v>
      </c>
      <c r="AC312" s="578">
        <f t="shared" si="104"/>
        <v>6738</v>
      </c>
      <c r="AD312" s="578">
        <f t="shared" si="104"/>
        <v>6738</v>
      </c>
      <c r="AE312" s="578">
        <f t="shared" si="104"/>
        <v>6738</v>
      </c>
      <c r="AF312" s="578">
        <f t="shared" si="104"/>
        <v>0</v>
      </c>
      <c r="AG312" s="578">
        <f t="shared" si="104"/>
        <v>0</v>
      </c>
      <c r="AH312" s="578">
        <f t="shared" si="104"/>
        <v>6738</v>
      </c>
      <c r="AI312" s="236"/>
    </row>
    <row r="313" spans="1:35" s="283" customFormat="1" ht="27">
      <c r="A313" s="289" t="s">
        <v>940</v>
      </c>
      <c r="B313" s="265" t="s">
        <v>952</v>
      </c>
      <c r="C313" s="289"/>
      <c r="D313" s="304"/>
      <c r="E313" s="289"/>
      <c r="F313" s="290">
        <f>SUM(F314:F315)</f>
        <v>6738</v>
      </c>
      <c r="G313" s="290">
        <f t="shared" ref="G313:AH313" si="105">SUM(G314:G315)</f>
        <v>6738</v>
      </c>
      <c r="H313" s="290">
        <f t="shared" si="105"/>
        <v>0</v>
      </c>
      <c r="I313" s="290"/>
      <c r="J313" s="290">
        <f t="shared" si="105"/>
        <v>0</v>
      </c>
      <c r="K313" s="290">
        <f t="shared" si="105"/>
        <v>6738</v>
      </c>
      <c r="L313" s="290"/>
      <c r="M313" s="290"/>
      <c r="N313" s="290"/>
      <c r="O313" s="290"/>
      <c r="P313" s="290"/>
      <c r="Q313" s="290"/>
      <c r="R313" s="290"/>
      <c r="S313" s="290"/>
      <c r="T313" s="290"/>
      <c r="U313" s="290"/>
      <c r="V313" s="290"/>
      <c r="W313" s="290"/>
      <c r="X313" s="290"/>
      <c r="Y313" s="290"/>
      <c r="Z313" s="290"/>
      <c r="AA313" s="290"/>
      <c r="AB313" s="570">
        <f t="shared" si="105"/>
        <v>0</v>
      </c>
      <c r="AC313" s="570">
        <f t="shared" si="105"/>
        <v>6738</v>
      </c>
      <c r="AD313" s="570">
        <f t="shared" si="105"/>
        <v>0</v>
      </c>
      <c r="AE313" s="570">
        <f t="shared" si="105"/>
        <v>0</v>
      </c>
      <c r="AF313" s="570">
        <f t="shared" si="105"/>
        <v>0</v>
      </c>
      <c r="AG313" s="570">
        <f t="shared" si="105"/>
        <v>0</v>
      </c>
      <c r="AH313" s="570">
        <f t="shared" si="105"/>
        <v>0</v>
      </c>
      <c r="AI313" s="251"/>
    </row>
    <row r="314" spans="1:35" s="287" customFormat="1" ht="17.25" customHeight="1">
      <c r="A314" s="285"/>
      <c r="B314" s="249" t="s">
        <v>283</v>
      </c>
      <c r="C314" s="285" t="s">
        <v>266</v>
      </c>
      <c r="D314" s="285" t="s">
        <v>284</v>
      </c>
      <c r="E314" s="285" t="s">
        <v>280</v>
      </c>
      <c r="F314" s="286">
        <v>5738</v>
      </c>
      <c r="G314" s="286">
        <v>5738</v>
      </c>
      <c r="H314" s="286"/>
      <c r="I314" s="286"/>
      <c r="J314" s="286"/>
      <c r="K314" s="286">
        <v>5738</v>
      </c>
      <c r="L314" s="286"/>
      <c r="M314" s="286"/>
      <c r="N314" s="286"/>
      <c r="O314" s="286"/>
      <c r="P314" s="286"/>
      <c r="Q314" s="286"/>
      <c r="R314" s="286"/>
      <c r="S314" s="286"/>
      <c r="T314" s="286"/>
      <c r="U314" s="286"/>
      <c r="V314" s="286"/>
      <c r="W314" s="286"/>
      <c r="X314" s="286"/>
      <c r="Y314" s="286"/>
      <c r="Z314" s="286"/>
      <c r="AA314" s="286"/>
      <c r="AB314" s="571"/>
      <c r="AC314" s="571">
        <v>5738</v>
      </c>
      <c r="AD314" s="571"/>
      <c r="AE314" s="571"/>
      <c r="AF314" s="571"/>
      <c r="AG314" s="571"/>
      <c r="AH314" s="571"/>
      <c r="AI314" s="250" t="s">
        <v>1168</v>
      </c>
    </row>
    <row r="315" spans="1:35" s="287" customFormat="1" ht="38.25">
      <c r="A315" s="285"/>
      <c r="B315" s="249" t="s">
        <v>300</v>
      </c>
      <c r="C315" s="285" t="s">
        <v>301</v>
      </c>
      <c r="D315" s="285" t="s">
        <v>237</v>
      </c>
      <c r="E315" s="285" t="s">
        <v>280</v>
      </c>
      <c r="F315" s="286">
        <v>1000</v>
      </c>
      <c r="G315" s="286">
        <v>1000</v>
      </c>
      <c r="H315" s="286"/>
      <c r="I315" s="286"/>
      <c r="J315" s="286"/>
      <c r="K315" s="286">
        <v>1000</v>
      </c>
      <c r="L315" s="286"/>
      <c r="M315" s="286"/>
      <c r="N315" s="286"/>
      <c r="O315" s="286"/>
      <c r="P315" s="286"/>
      <c r="Q315" s="286"/>
      <c r="R315" s="286"/>
      <c r="S315" s="286"/>
      <c r="T315" s="286"/>
      <c r="U315" s="286"/>
      <c r="V315" s="286"/>
      <c r="W315" s="286"/>
      <c r="X315" s="286"/>
      <c r="Y315" s="286"/>
      <c r="Z315" s="286"/>
      <c r="AA315" s="286"/>
      <c r="AB315" s="571"/>
      <c r="AC315" s="571">
        <v>1000</v>
      </c>
      <c r="AD315" s="571"/>
      <c r="AE315" s="571"/>
      <c r="AF315" s="571"/>
      <c r="AG315" s="571"/>
      <c r="AH315" s="571"/>
      <c r="AI315" s="250" t="s">
        <v>1169</v>
      </c>
    </row>
    <row r="316" spans="1:35" s="283" customFormat="1" ht="18" customHeight="1">
      <c r="A316" s="289" t="s">
        <v>946</v>
      </c>
      <c r="B316" s="304" t="s">
        <v>958</v>
      </c>
      <c r="C316" s="289"/>
      <c r="D316" s="289"/>
      <c r="E316" s="289"/>
      <c r="F316" s="290">
        <f>SUM(F317:F318)</f>
        <v>5738</v>
      </c>
      <c r="G316" s="290">
        <f t="shared" ref="G316:AH316" si="106">SUM(G317:G318)</f>
        <v>5738</v>
      </c>
      <c r="H316" s="290">
        <f t="shared" si="106"/>
        <v>0</v>
      </c>
      <c r="I316" s="290"/>
      <c r="J316" s="290">
        <f t="shared" si="106"/>
        <v>0</v>
      </c>
      <c r="K316" s="290">
        <f t="shared" si="106"/>
        <v>0</v>
      </c>
      <c r="L316" s="290"/>
      <c r="M316" s="290"/>
      <c r="N316" s="290"/>
      <c r="O316" s="290"/>
      <c r="P316" s="290"/>
      <c r="Q316" s="290"/>
      <c r="R316" s="290"/>
      <c r="S316" s="290"/>
      <c r="T316" s="290"/>
      <c r="U316" s="290"/>
      <c r="V316" s="290"/>
      <c r="W316" s="290"/>
      <c r="X316" s="290"/>
      <c r="Y316" s="290"/>
      <c r="Z316" s="290"/>
      <c r="AA316" s="290"/>
      <c r="AB316" s="570">
        <f t="shared" si="106"/>
        <v>6738</v>
      </c>
      <c r="AC316" s="570">
        <f t="shared" si="106"/>
        <v>0</v>
      </c>
      <c r="AD316" s="570">
        <f t="shared" si="106"/>
        <v>6738</v>
      </c>
      <c r="AE316" s="570">
        <f t="shared" si="106"/>
        <v>6738</v>
      </c>
      <c r="AF316" s="570">
        <f t="shared" si="106"/>
        <v>0</v>
      </c>
      <c r="AG316" s="570">
        <f t="shared" si="106"/>
        <v>0</v>
      </c>
      <c r="AH316" s="570">
        <f t="shared" si="106"/>
        <v>6738</v>
      </c>
      <c r="AI316" s="251"/>
    </row>
    <row r="317" spans="1:35" s="287" customFormat="1" ht="38.25">
      <c r="A317" s="285"/>
      <c r="B317" s="249" t="s">
        <v>1170</v>
      </c>
      <c r="C317" s="285" t="s">
        <v>266</v>
      </c>
      <c r="D317" s="285" t="s">
        <v>284</v>
      </c>
      <c r="E317" s="285" t="s">
        <v>280</v>
      </c>
      <c r="F317" s="286">
        <v>5738</v>
      </c>
      <c r="G317" s="286">
        <v>5738</v>
      </c>
      <c r="H317" s="286"/>
      <c r="I317" s="286"/>
      <c r="J317" s="286"/>
      <c r="K317" s="286"/>
      <c r="L317" s="286"/>
      <c r="M317" s="286"/>
      <c r="N317" s="286"/>
      <c r="O317" s="286"/>
      <c r="P317" s="286"/>
      <c r="Q317" s="286"/>
      <c r="R317" s="286"/>
      <c r="S317" s="286"/>
      <c r="T317" s="286"/>
      <c r="U317" s="286"/>
      <c r="V317" s="286"/>
      <c r="W317" s="286"/>
      <c r="X317" s="286"/>
      <c r="Y317" s="286"/>
      <c r="Z317" s="286"/>
      <c r="AA317" s="286"/>
      <c r="AB317" s="571">
        <v>5738</v>
      </c>
      <c r="AC317" s="571"/>
      <c r="AD317" s="571">
        <v>5738</v>
      </c>
      <c r="AE317" s="571">
        <v>5738</v>
      </c>
      <c r="AF317" s="571"/>
      <c r="AG317" s="571"/>
      <c r="AH317" s="571">
        <v>5738</v>
      </c>
      <c r="AI317" s="250" t="s">
        <v>1171</v>
      </c>
    </row>
    <row r="318" spans="1:35" s="287" customFormat="1" ht="25.5">
      <c r="A318" s="285"/>
      <c r="B318" s="249" t="s">
        <v>1172</v>
      </c>
      <c r="C318" s="285" t="s">
        <v>301</v>
      </c>
      <c r="D318" s="285" t="s">
        <v>1173</v>
      </c>
      <c r="E318" s="285" t="s">
        <v>280</v>
      </c>
      <c r="F318" s="286"/>
      <c r="G318" s="286"/>
      <c r="H318" s="286"/>
      <c r="I318" s="286"/>
      <c r="J318" s="286"/>
      <c r="K318" s="286"/>
      <c r="L318" s="286"/>
      <c r="M318" s="286"/>
      <c r="N318" s="286"/>
      <c r="O318" s="286"/>
      <c r="P318" s="286"/>
      <c r="Q318" s="286"/>
      <c r="R318" s="286"/>
      <c r="S318" s="286"/>
      <c r="T318" s="286"/>
      <c r="U318" s="286"/>
      <c r="V318" s="286"/>
      <c r="W318" s="286"/>
      <c r="X318" s="286"/>
      <c r="Y318" s="286"/>
      <c r="Z318" s="286"/>
      <c r="AA318" s="286"/>
      <c r="AB318" s="571">
        <v>1000</v>
      </c>
      <c r="AC318" s="571"/>
      <c r="AD318" s="571">
        <v>1000</v>
      </c>
      <c r="AE318" s="571">
        <v>1000</v>
      </c>
      <c r="AF318" s="571"/>
      <c r="AG318" s="571"/>
      <c r="AH318" s="571">
        <v>1000</v>
      </c>
      <c r="AI318" s="250" t="s">
        <v>960</v>
      </c>
    </row>
    <row r="319" spans="1:35" s="253" customFormat="1" ht="18" customHeight="1">
      <c r="A319" s="177" t="s">
        <v>47</v>
      </c>
      <c r="B319" s="178" t="s">
        <v>48</v>
      </c>
      <c r="C319" s="177"/>
      <c r="D319" s="178"/>
      <c r="E319" s="177"/>
      <c r="F319" s="297">
        <f>+F320+F322</f>
        <v>16335</v>
      </c>
      <c r="G319" s="297">
        <f>+G320+G322</f>
        <v>16335</v>
      </c>
      <c r="H319" s="297">
        <f>+H320+H322</f>
        <v>0</v>
      </c>
      <c r="I319" s="297"/>
      <c r="J319" s="297">
        <f>+J320+J322</f>
        <v>0</v>
      </c>
      <c r="K319" s="297">
        <f t="shared" ref="K319:AH319" si="107">+K320+K322</f>
        <v>16335</v>
      </c>
      <c r="L319" s="297"/>
      <c r="M319" s="297"/>
      <c r="N319" s="297"/>
      <c r="O319" s="297"/>
      <c r="P319" s="297"/>
      <c r="Q319" s="297"/>
      <c r="R319" s="297"/>
      <c r="S319" s="297"/>
      <c r="T319" s="297"/>
      <c r="U319" s="297"/>
      <c r="V319" s="297"/>
      <c r="W319" s="297"/>
      <c r="X319" s="297"/>
      <c r="Y319" s="297"/>
      <c r="Z319" s="297"/>
      <c r="AA319" s="297"/>
      <c r="AB319" s="582" t="e">
        <f t="shared" si="107"/>
        <v>#REF!</v>
      </c>
      <c r="AC319" s="582" t="e">
        <f t="shared" si="107"/>
        <v>#REF!</v>
      </c>
      <c r="AD319" s="582" t="e">
        <f>+AD320+AD322</f>
        <v>#REF!</v>
      </c>
      <c r="AE319" s="582" t="e">
        <f>+AE320+AE322</f>
        <v>#REF!</v>
      </c>
      <c r="AF319" s="582" t="e">
        <f>+AF320+AF322</f>
        <v>#REF!</v>
      </c>
      <c r="AG319" s="582" t="e">
        <f>+AG320+AG322</f>
        <v>#REF!</v>
      </c>
      <c r="AH319" s="582" t="e">
        <f t="shared" si="107"/>
        <v>#REF!</v>
      </c>
      <c r="AI319" s="180"/>
    </row>
    <row r="320" spans="1:35" s="253" customFormat="1" ht="18" customHeight="1">
      <c r="A320" s="177" t="s">
        <v>101</v>
      </c>
      <c r="B320" s="293" t="s">
        <v>248</v>
      </c>
      <c r="C320" s="188"/>
      <c r="D320" s="260"/>
      <c r="E320" s="188"/>
      <c r="F320" s="179">
        <f>+F321</f>
        <v>0</v>
      </c>
      <c r="G320" s="179">
        <f>+G321</f>
        <v>0</v>
      </c>
      <c r="H320" s="179">
        <f>+H321</f>
        <v>0</v>
      </c>
      <c r="I320" s="179"/>
      <c r="J320" s="179">
        <f>+J321</f>
        <v>0</v>
      </c>
      <c r="K320" s="179">
        <f t="shared" ref="K320:AH320" si="108">+K321</f>
        <v>0</v>
      </c>
      <c r="L320" s="179"/>
      <c r="M320" s="179"/>
      <c r="N320" s="179"/>
      <c r="O320" s="179"/>
      <c r="P320" s="179"/>
      <c r="Q320" s="179"/>
      <c r="R320" s="179"/>
      <c r="S320" s="179"/>
      <c r="T320" s="179"/>
      <c r="U320" s="179"/>
      <c r="V320" s="179"/>
      <c r="W320" s="179"/>
      <c r="X320" s="179"/>
      <c r="Y320" s="179"/>
      <c r="Z320" s="179"/>
      <c r="AA320" s="179"/>
      <c r="AB320" s="578">
        <f t="shared" si="108"/>
        <v>0</v>
      </c>
      <c r="AC320" s="578">
        <f t="shared" si="108"/>
        <v>0</v>
      </c>
      <c r="AD320" s="578">
        <f>+AD321</f>
        <v>0</v>
      </c>
      <c r="AE320" s="578">
        <f>+AE321</f>
        <v>0</v>
      </c>
      <c r="AF320" s="578">
        <f>+AF321</f>
        <v>0</v>
      </c>
      <c r="AG320" s="578">
        <f>+AG321</f>
        <v>0</v>
      </c>
      <c r="AH320" s="578">
        <f t="shared" si="108"/>
        <v>0</v>
      </c>
      <c r="AI320" s="180"/>
    </row>
    <row r="321" spans="1:36" s="253" customFormat="1" ht="25.5">
      <c r="A321" s="177"/>
      <c r="B321" s="263" t="s">
        <v>388</v>
      </c>
      <c r="C321" s="188"/>
      <c r="D321" s="260"/>
      <c r="E321" s="188"/>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578"/>
      <c r="AC321" s="578"/>
      <c r="AD321" s="578"/>
      <c r="AE321" s="578"/>
      <c r="AF321" s="578"/>
      <c r="AG321" s="578"/>
      <c r="AH321" s="578"/>
      <c r="AI321" s="180"/>
    </row>
    <row r="322" spans="1:36" s="253" customFormat="1" ht="18" customHeight="1">
      <c r="A322" s="177" t="s">
        <v>102</v>
      </c>
      <c r="B322" s="293" t="s">
        <v>257</v>
      </c>
      <c r="C322" s="188"/>
      <c r="D322" s="260"/>
      <c r="E322" s="188"/>
      <c r="F322" s="179">
        <f>+F323+F324+F325+F326+F327+F328+F329+F419+F335</f>
        <v>16335</v>
      </c>
      <c r="G322" s="179">
        <f>+G323+G324+G325+G326+G327+G328+G329+G419+G335</f>
        <v>16335</v>
      </c>
      <c r="H322" s="179">
        <f>+H323+H324+H325+H326+H327+H328+H329+H419+H335</f>
        <v>0</v>
      </c>
      <c r="I322" s="179"/>
      <c r="J322" s="179">
        <f>+J323+J324+J325+J326+J327+J328+J329+J419+J335</f>
        <v>0</v>
      </c>
      <c r="K322" s="179">
        <f>+K323+K324+K325+K326+K327+K328+K329+K419+K335</f>
        <v>16335</v>
      </c>
      <c r="L322" s="179"/>
      <c r="M322" s="179"/>
      <c r="N322" s="179"/>
      <c r="O322" s="179"/>
      <c r="P322" s="179"/>
      <c r="Q322" s="179"/>
      <c r="R322" s="179"/>
      <c r="S322" s="179"/>
      <c r="T322" s="179"/>
      <c r="U322" s="179"/>
      <c r="V322" s="179"/>
      <c r="W322" s="179"/>
      <c r="X322" s="179"/>
      <c r="Y322" s="179"/>
      <c r="Z322" s="179"/>
      <c r="AA322" s="179"/>
      <c r="AB322" s="578" t="e">
        <f t="shared" ref="AB322:AH322" si="109">+AB323+AB324+AB325+AB326+AB327+AB328+AB329+AB419+AB335</f>
        <v>#REF!</v>
      </c>
      <c r="AC322" s="578" t="e">
        <f t="shared" si="109"/>
        <v>#REF!</v>
      </c>
      <c r="AD322" s="578" t="e">
        <f t="shared" si="109"/>
        <v>#REF!</v>
      </c>
      <c r="AE322" s="578" t="e">
        <f t="shared" si="109"/>
        <v>#REF!</v>
      </c>
      <c r="AF322" s="578" t="e">
        <f t="shared" si="109"/>
        <v>#REF!</v>
      </c>
      <c r="AG322" s="578" t="e">
        <f t="shared" si="109"/>
        <v>#REF!</v>
      </c>
      <c r="AH322" s="578" t="e">
        <f t="shared" si="109"/>
        <v>#REF!</v>
      </c>
      <c r="AI322" s="180"/>
    </row>
    <row r="323" spans="1:36" s="253" customFormat="1" ht="18" customHeight="1">
      <c r="A323" s="177">
        <v>1</v>
      </c>
      <c r="B323" s="178" t="s">
        <v>38</v>
      </c>
      <c r="C323" s="177"/>
      <c r="D323" s="178"/>
      <c r="E323" s="177"/>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578"/>
      <c r="AC323" s="578"/>
      <c r="AD323" s="578"/>
      <c r="AE323" s="578"/>
      <c r="AF323" s="578"/>
      <c r="AG323" s="578"/>
      <c r="AH323" s="578"/>
      <c r="AI323" s="180"/>
    </row>
    <row r="324" spans="1:36" s="253" customFormat="1" ht="18" customHeight="1">
      <c r="A324" s="177">
        <v>2</v>
      </c>
      <c r="B324" s="178" t="s">
        <v>68</v>
      </c>
      <c r="C324" s="177"/>
      <c r="D324" s="178"/>
      <c r="E324" s="177"/>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578"/>
      <c r="AC324" s="578"/>
      <c r="AD324" s="578"/>
      <c r="AE324" s="578"/>
      <c r="AF324" s="578"/>
      <c r="AG324" s="578"/>
      <c r="AH324" s="578"/>
      <c r="AI324" s="180"/>
    </row>
    <row r="325" spans="1:36" s="253" customFormat="1" ht="18" customHeight="1">
      <c r="A325" s="177">
        <v>3</v>
      </c>
      <c r="B325" s="178" t="s">
        <v>77</v>
      </c>
      <c r="C325" s="177"/>
      <c r="D325" s="178"/>
      <c r="E325" s="177"/>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578"/>
      <c r="AC325" s="578"/>
      <c r="AD325" s="578"/>
      <c r="AE325" s="578"/>
      <c r="AF325" s="578"/>
      <c r="AG325" s="578"/>
      <c r="AH325" s="578"/>
      <c r="AI325" s="180"/>
    </row>
    <row r="326" spans="1:36" s="253" customFormat="1" ht="18" customHeight="1">
      <c r="A326" s="177">
        <v>4</v>
      </c>
      <c r="B326" s="178" t="s">
        <v>152</v>
      </c>
      <c r="C326" s="177"/>
      <c r="D326" s="178"/>
      <c r="E326" s="177"/>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578"/>
      <c r="AC326" s="578"/>
      <c r="AD326" s="578"/>
      <c r="AE326" s="578"/>
      <c r="AF326" s="578"/>
      <c r="AG326" s="578"/>
      <c r="AH326" s="578"/>
      <c r="AI326" s="180"/>
    </row>
    <row r="327" spans="1:36" s="253" customFormat="1" ht="18" customHeight="1">
      <c r="A327" s="177">
        <v>5</v>
      </c>
      <c r="B327" s="178" t="s">
        <v>204</v>
      </c>
      <c r="C327" s="177"/>
      <c r="D327" s="178"/>
      <c r="E327" s="177"/>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578" t="e">
        <f>+#REF!</f>
        <v>#REF!</v>
      </c>
      <c r="AC327" s="578" t="e">
        <f>+#REF!</f>
        <v>#REF!</v>
      </c>
      <c r="AD327" s="578" t="e">
        <f>+#REF!</f>
        <v>#REF!</v>
      </c>
      <c r="AE327" s="578" t="e">
        <f>+#REF!</f>
        <v>#REF!</v>
      </c>
      <c r="AF327" s="578" t="e">
        <f>+#REF!</f>
        <v>#REF!</v>
      </c>
      <c r="AG327" s="578" t="e">
        <f>+#REF!</f>
        <v>#REF!</v>
      </c>
      <c r="AH327" s="578" t="e">
        <f>+#REF!</f>
        <v>#REF!</v>
      </c>
      <c r="AI327" s="180"/>
    </row>
    <row r="328" spans="1:36" s="253" customFormat="1" ht="18" customHeight="1">
      <c r="A328" s="177">
        <v>6</v>
      </c>
      <c r="B328" s="178" t="s">
        <v>217</v>
      </c>
      <c r="C328" s="177"/>
      <c r="D328" s="178"/>
      <c r="E328" s="177"/>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578"/>
      <c r="AC328" s="578"/>
      <c r="AD328" s="578"/>
      <c r="AE328" s="578"/>
      <c r="AF328" s="578"/>
      <c r="AG328" s="578"/>
      <c r="AH328" s="578"/>
      <c r="AI328" s="180"/>
    </row>
    <row r="329" spans="1:36" s="253" customFormat="1" ht="18" customHeight="1">
      <c r="A329" s="177">
        <v>7</v>
      </c>
      <c r="B329" s="178" t="s">
        <v>247</v>
      </c>
      <c r="C329" s="177"/>
      <c r="D329" s="178"/>
      <c r="E329" s="177"/>
      <c r="F329" s="359">
        <f t="shared" ref="F329:I329" si="110">+F330+F333</f>
        <v>6039</v>
      </c>
      <c r="G329" s="359">
        <f t="shared" si="110"/>
        <v>6039</v>
      </c>
      <c r="H329" s="359">
        <f t="shared" si="110"/>
        <v>0</v>
      </c>
      <c r="I329" s="359">
        <f t="shared" si="110"/>
        <v>0</v>
      </c>
      <c r="J329" s="359">
        <f>+J330+J333</f>
        <v>0</v>
      </c>
      <c r="K329" s="359">
        <f t="shared" ref="K329:N329" si="111">+K330+K333</f>
        <v>6039</v>
      </c>
      <c r="L329" s="359">
        <f t="shared" si="111"/>
        <v>6039</v>
      </c>
      <c r="M329" s="359">
        <f t="shared" si="111"/>
        <v>0</v>
      </c>
      <c r="N329" s="359">
        <f t="shared" si="111"/>
        <v>0</v>
      </c>
      <c r="O329" s="359"/>
      <c r="P329" s="359"/>
      <c r="Q329" s="359"/>
      <c r="R329" s="359"/>
      <c r="S329" s="359">
        <f t="shared" ref="S329" si="112">+S330+S333</f>
        <v>5800</v>
      </c>
      <c r="T329" s="359">
        <f t="shared" ref="T329" si="113">+T330+T333</f>
        <v>5800</v>
      </c>
      <c r="U329" s="359">
        <f t="shared" ref="U329" si="114">+U330+U333</f>
        <v>0</v>
      </c>
      <c r="V329" s="359">
        <f t="shared" ref="V329" si="115">+V330+V333</f>
        <v>0</v>
      </c>
      <c r="W329" s="359">
        <f t="shared" ref="W329" si="116">+W330+W333</f>
        <v>0</v>
      </c>
      <c r="X329" s="359">
        <f t="shared" ref="X329" si="117">+X330+X333</f>
        <v>5800</v>
      </c>
      <c r="Y329" s="359">
        <f t="shared" ref="Y329" si="118">+Y330+Y333</f>
        <v>5800</v>
      </c>
      <c r="Z329" s="359">
        <f t="shared" ref="Z329" si="119">+Z330+Z333</f>
        <v>0</v>
      </c>
      <c r="AA329" s="359">
        <f t="shared" ref="AA329" si="120">+AA330+AA333</f>
        <v>0</v>
      </c>
      <c r="AB329" s="583" t="e">
        <f>+AB330+#REF!+AB333</f>
        <v>#REF!</v>
      </c>
      <c r="AC329" s="583" t="e">
        <f>+AC330+#REF!+AC333</f>
        <v>#REF!</v>
      </c>
      <c r="AD329" s="583" t="e">
        <f>+AD330+#REF!+AD333</f>
        <v>#REF!</v>
      </c>
      <c r="AE329" s="583" t="e">
        <f>+AE330+#REF!+AE333</f>
        <v>#REF!</v>
      </c>
      <c r="AF329" s="583" t="e">
        <f>+AF330+#REF!+AF333</f>
        <v>#REF!</v>
      </c>
      <c r="AG329" s="583" t="e">
        <f>+AG330+#REF!+AG333</f>
        <v>#REF!</v>
      </c>
      <c r="AH329" s="583" t="e">
        <f>+AH330+#REF!+AH333</f>
        <v>#REF!</v>
      </c>
      <c r="AI329" s="180"/>
    </row>
    <row r="330" spans="1:36" s="360" customFormat="1" ht="18" customHeight="1">
      <c r="A330" s="273" t="s">
        <v>940</v>
      </c>
      <c r="B330" s="274" t="s">
        <v>1074</v>
      </c>
      <c r="C330" s="275"/>
      <c r="D330" s="275"/>
      <c r="E330" s="275"/>
      <c r="F330" s="337">
        <f>SUBTOTAL(9,F331:F332)</f>
        <v>6039</v>
      </c>
      <c r="G330" s="337">
        <f t="shared" ref="G330:AH330" si="121">SUBTOTAL(9,G331:G332)</f>
        <v>6039</v>
      </c>
      <c r="H330" s="337">
        <f t="shared" si="121"/>
        <v>0</v>
      </c>
      <c r="I330" s="337"/>
      <c r="J330" s="337">
        <f t="shared" si="121"/>
        <v>0</v>
      </c>
      <c r="K330" s="337">
        <f t="shared" si="121"/>
        <v>6039</v>
      </c>
      <c r="L330" s="337">
        <f t="shared" ref="L330" si="122">SUBTOTAL(9,L331:L332)</f>
        <v>6039</v>
      </c>
      <c r="M330" s="337"/>
      <c r="N330" s="337"/>
      <c r="O330" s="337"/>
      <c r="P330" s="337"/>
      <c r="Q330" s="337"/>
      <c r="R330" s="337"/>
      <c r="S330" s="337">
        <f t="shared" ref="S330:AA330" si="123">SUBTOTAL(9,S331:S332)</f>
        <v>5800</v>
      </c>
      <c r="T330" s="337">
        <f t="shared" si="123"/>
        <v>5800</v>
      </c>
      <c r="U330" s="337">
        <f t="shared" si="123"/>
        <v>0</v>
      </c>
      <c r="V330" s="337">
        <f t="shared" si="123"/>
        <v>0</v>
      </c>
      <c r="W330" s="337">
        <f t="shared" si="123"/>
        <v>0</v>
      </c>
      <c r="X330" s="337">
        <f t="shared" si="123"/>
        <v>5800</v>
      </c>
      <c r="Y330" s="337">
        <f t="shared" si="123"/>
        <v>5800</v>
      </c>
      <c r="Z330" s="337">
        <f t="shared" si="123"/>
        <v>0</v>
      </c>
      <c r="AA330" s="337">
        <f t="shared" si="123"/>
        <v>0</v>
      </c>
      <c r="AB330" s="568">
        <f t="shared" si="121"/>
        <v>0</v>
      </c>
      <c r="AC330" s="568">
        <f t="shared" si="121"/>
        <v>0</v>
      </c>
      <c r="AD330" s="568">
        <f t="shared" si="121"/>
        <v>5800</v>
      </c>
      <c r="AE330" s="568">
        <f t="shared" si="121"/>
        <v>5800</v>
      </c>
      <c r="AF330" s="568">
        <f t="shared" si="121"/>
        <v>0</v>
      </c>
      <c r="AG330" s="568">
        <f t="shared" si="121"/>
        <v>0</v>
      </c>
      <c r="AH330" s="568">
        <f t="shared" si="121"/>
        <v>5800</v>
      </c>
      <c r="AI330" s="180"/>
    </row>
    <row r="331" spans="1:36" s="360" customFormat="1" ht="63.75">
      <c r="A331" s="332" t="s">
        <v>942</v>
      </c>
      <c r="B331" s="339" t="s">
        <v>400</v>
      </c>
      <c r="C331" s="340" t="s">
        <v>410</v>
      </c>
      <c r="D331" s="340" t="s">
        <v>872</v>
      </c>
      <c r="E331" s="340" t="s">
        <v>163</v>
      </c>
      <c r="F331" s="317">
        <v>1169</v>
      </c>
      <c r="G331" s="317">
        <v>1169</v>
      </c>
      <c r="H331" s="317"/>
      <c r="I331" s="317"/>
      <c r="J331" s="317"/>
      <c r="K331" s="317">
        <v>1169</v>
      </c>
      <c r="L331" s="317">
        <v>1169</v>
      </c>
      <c r="M331" s="317"/>
      <c r="N331" s="317"/>
      <c r="O331" s="317"/>
      <c r="P331" s="354" t="s">
        <v>410</v>
      </c>
      <c r="Q331" s="354" t="s">
        <v>872</v>
      </c>
      <c r="R331" s="354" t="s">
        <v>163</v>
      </c>
      <c r="S331" s="680">
        <f t="shared" ref="S331" si="124">SUM(T331:W331)</f>
        <v>930</v>
      </c>
      <c r="T331" s="680">
        <v>930</v>
      </c>
      <c r="U331" s="680">
        <v>0</v>
      </c>
      <c r="V331" s="680"/>
      <c r="W331" s="680">
        <v>0</v>
      </c>
      <c r="X331" s="680">
        <f t="shared" ref="X331" si="125">SUM(Y331:Z331)</f>
        <v>930</v>
      </c>
      <c r="Y331" s="680">
        <v>930</v>
      </c>
      <c r="Z331" s="317"/>
      <c r="AA331" s="317"/>
      <c r="AB331" s="569"/>
      <c r="AC331" s="569">
        <f>+K331-G331</f>
        <v>0</v>
      </c>
      <c r="AD331" s="569">
        <v>930</v>
      </c>
      <c r="AE331" s="569">
        <v>930</v>
      </c>
      <c r="AF331" s="569"/>
      <c r="AG331" s="569"/>
      <c r="AH331" s="569">
        <v>930</v>
      </c>
      <c r="AI331" s="250" t="s">
        <v>1436</v>
      </c>
    </row>
    <row r="332" spans="1:36" s="360" customFormat="1" ht="114.75">
      <c r="A332" s="332" t="s">
        <v>942</v>
      </c>
      <c r="B332" s="339" t="s">
        <v>907</v>
      </c>
      <c r="C332" s="340" t="s">
        <v>873</v>
      </c>
      <c r="D332" s="340" t="s">
        <v>1458</v>
      </c>
      <c r="E332" s="340" t="s">
        <v>173</v>
      </c>
      <c r="F332" s="317">
        <v>4870</v>
      </c>
      <c r="G332" s="317">
        <v>4870</v>
      </c>
      <c r="H332" s="317"/>
      <c r="I332" s="317"/>
      <c r="J332" s="317"/>
      <c r="K332" s="317">
        <v>4870</v>
      </c>
      <c r="L332" s="317">
        <v>4870</v>
      </c>
      <c r="M332" s="317"/>
      <c r="N332" s="317"/>
      <c r="O332" s="339" t="s">
        <v>1175</v>
      </c>
      <c r="P332" s="340" t="s">
        <v>873</v>
      </c>
      <c r="Q332" s="340" t="s">
        <v>874</v>
      </c>
      <c r="R332" s="340" t="s">
        <v>173</v>
      </c>
      <c r="S332" s="317">
        <v>4870</v>
      </c>
      <c r="T332" s="317">
        <v>4870</v>
      </c>
      <c r="U332" s="317"/>
      <c r="V332" s="317"/>
      <c r="W332" s="317"/>
      <c r="X332" s="317">
        <v>4870</v>
      </c>
      <c r="Y332" s="317">
        <v>4870</v>
      </c>
      <c r="Z332" s="317"/>
      <c r="AA332" s="317"/>
      <c r="AB332" s="569"/>
      <c r="AC332" s="569"/>
      <c r="AD332" s="569">
        <v>4870</v>
      </c>
      <c r="AE332" s="569">
        <v>4870</v>
      </c>
      <c r="AF332" s="569"/>
      <c r="AG332" s="569"/>
      <c r="AH332" s="569">
        <v>4870</v>
      </c>
      <c r="AI332" s="701" t="s">
        <v>1459</v>
      </c>
    </row>
    <row r="333" spans="1:36" s="324" customFormat="1" ht="18" customHeight="1">
      <c r="A333" s="219" t="s">
        <v>989</v>
      </c>
      <c r="B333" s="361" t="s">
        <v>958</v>
      </c>
      <c r="C333" s="221"/>
      <c r="D333" s="221"/>
      <c r="E333" s="221"/>
      <c r="F333" s="362">
        <f t="shared" ref="F333:AH333" si="126">SUBTOTAL(9,F334)</f>
        <v>0</v>
      </c>
      <c r="G333" s="362">
        <f t="shared" si="126"/>
        <v>0</v>
      </c>
      <c r="H333" s="362">
        <f t="shared" si="126"/>
        <v>0</v>
      </c>
      <c r="I333" s="362"/>
      <c r="J333" s="362">
        <f t="shared" si="126"/>
        <v>0</v>
      </c>
      <c r="K333" s="362">
        <f t="shared" si="126"/>
        <v>0</v>
      </c>
      <c r="L333" s="362"/>
      <c r="M333" s="362"/>
      <c r="N333" s="362"/>
      <c r="O333" s="362"/>
      <c r="P333" s="362"/>
      <c r="Q333" s="362"/>
      <c r="R333" s="362"/>
      <c r="S333" s="362"/>
      <c r="T333" s="362"/>
      <c r="U333" s="362"/>
      <c r="V333" s="362"/>
      <c r="W333" s="362"/>
      <c r="X333" s="362"/>
      <c r="Y333" s="362"/>
      <c r="Z333" s="362"/>
      <c r="AA333" s="362"/>
      <c r="AB333" s="568">
        <f t="shared" si="126"/>
        <v>239</v>
      </c>
      <c r="AC333" s="568">
        <f t="shared" si="126"/>
        <v>0</v>
      </c>
      <c r="AD333" s="568">
        <f t="shared" si="126"/>
        <v>239</v>
      </c>
      <c r="AE333" s="568">
        <f t="shared" si="126"/>
        <v>239</v>
      </c>
      <c r="AF333" s="568">
        <f t="shared" si="126"/>
        <v>0</v>
      </c>
      <c r="AG333" s="568">
        <f t="shared" si="126"/>
        <v>0</v>
      </c>
      <c r="AH333" s="568">
        <f t="shared" si="126"/>
        <v>239</v>
      </c>
      <c r="AI333" s="221"/>
    </row>
    <row r="334" spans="1:36" s="324" customFormat="1" ht="89.25">
      <c r="A334" s="325" t="s">
        <v>942</v>
      </c>
      <c r="B334" s="225" t="s">
        <v>1176</v>
      </c>
      <c r="C334" s="226"/>
      <c r="D334" s="226" t="s">
        <v>1177</v>
      </c>
      <c r="E334" s="226"/>
      <c r="F334" s="345"/>
      <c r="G334" s="345"/>
      <c r="H334" s="345"/>
      <c r="I334" s="345"/>
      <c r="J334" s="345"/>
      <c r="K334" s="345"/>
      <c r="L334" s="345"/>
      <c r="M334" s="345"/>
      <c r="N334" s="345"/>
      <c r="O334" s="345"/>
      <c r="P334" s="345" t="s">
        <v>405</v>
      </c>
      <c r="Q334" s="702" t="s">
        <v>1460</v>
      </c>
      <c r="R334" s="345" t="s">
        <v>280</v>
      </c>
      <c r="S334" s="345"/>
      <c r="T334" s="345"/>
      <c r="U334" s="345"/>
      <c r="V334" s="345"/>
      <c r="W334" s="345"/>
      <c r="X334" s="345"/>
      <c r="Y334" s="345"/>
      <c r="Z334" s="345"/>
      <c r="AA334" s="345"/>
      <c r="AB334" s="569">
        <v>239</v>
      </c>
      <c r="AC334" s="569"/>
      <c r="AD334" s="569">
        <v>239</v>
      </c>
      <c r="AE334" s="569">
        <v>239</v>
      </c>
      <c r="AF334" s="569"/>
      <c r="AG334" s="569"/>
      <c r="AH334" s="569">
        <v>239</v>
      </c>
      <c r="AI334" s="703" t="s">
        <v>1461</v>
      </c>
      <c r="AJ334" s="363" t="s">
        <v>1178</v>
      </c>
    </row>
    <row r="335" spans="1:36" s="282" customFormat="1" ht="18" customHeight="1">
      <c r="A335" s="233">
        <v>8</v>
      </c>
      <c r="B335" s="234" t="s">
        <v>258</v>
      </c>
      <c r="C335" s="233"/>
      <c r="D335" s="234"/>
      <c r="E335" s="233"/>
      <c r="F335" s="235">
        <f>+F336+F339+F341</f>
        <v>10296</v>
      </c>
      <c r="G335" s="235">
        <f t="shared" ref="G335:AH335" si="127">+G336+G339+G341</f>
        <v>10296</v>
      </c>
      <c r="H335" s="235">
        <f t="shared" si="127"/>
        <v>0</v>
      </c>
      <c r="I335" s="235"/>
      <c r="J335" s="235">
        <f t="shared" si="127"/>
        <v>0</v>
      </c>
      <c r="K335" s="235">
        <f t="shared" si="127"/>
        <v>10296</v>
      </c>
      <c r="L335" s="235"/>
      <c r="M335" s="235"/>
      <c r="N335" s="235"/>
      <c r="O335" s="235"/>
      <c r="P335" s="235"/>
      <c r="Q335" s="235"/>
      <c r="R335" s="235"/>
      <c r="S335" s="235"/>
      <c r="T335" s="235"/>
      <c r="U335" s="235"/>
      <c r="V335" s="235"/>
      <c r="W335" s="235"/>
      <c r="X335" s="235"/>
      <c r="Y335" s="235"/>
      <c r="Z335" s="235"/>
      <c r="AA335" s="235"/>
      <c r="AB335" s="578">
        <f t="shared" si="127"/>
        <v>3554</v>
      </c>
      <c r="AC335" s="578">
        <f t="shared" si="127"/>
        <v>3554</v>
      </c>
      <c r="AD335" s="578">
        <f t="shared" si="127"/>
        <v>10296</v>
      </c>
      <c r="AE335" s="578">
        <f t="shared" si="127"/>
        <v>10296</v>
      </c>
      <c r="AF335" s="578">
        <f t="shared" si="127"/>
        <v>0</v>
      </c>
      <c r="AG335" s="578">
        <f t="shared" si="127"/>
        <v>0</v>
      </c>
      <c r="AH335" s="578">
        <f t="shared" si="127"/>
        <v>10296</v>
      </c>
      <c r="AI335" s="236"/>
    </row>
    <row r="336" spans="1:36" s="364" customFormat="1" ht="18" customHeight="1">
      <c r="A336" s="238" t="s">
        <v>940</v>
      </c>
      <c r="B336" s="239" t="s">
        <v>1074</v>
      </c>
      <c r="C336" s="238"/>
      <c r="D336" s="239"/>
      <c r="E336" s="238"/>
      <c r="F336" s="240">
        <f>SUM(F337:F338)</f>
        <v>6429</v>
      </c>
      <c r="G336" s="240">
        <f t="shared" ref="G336:AH336" si="128">SUM(G337:G338)</f>
        <v>6429</v>
      </c>
      <c r="H336" s="240">
        <f t="shared" si="128"/>
        <v>0</v>
      </c>
      <c r="I336" s="240"/>
      <c r="J336" s="240">
        <f t="shared" si="128"/>
        <v>0</v>
      </c>
      <c r="K336" s="240">
        <f t="shared" si="128"/>
        <v>6429</v>
      </c>
      <c r="L336" s="240"/>
      <c r="M336" s="240"/>
      <c r="N336" s="240"/>
      <c r="O336" s="240"/>
      <c r="P336" s="240"/>
      <c r="Q336" s="240"/>
      <c r="R336" s="240"/>
      <c r="S336" s="240"/>
      <c r="T336" s="240"/>
      <c r="U336" s="240"/>
      <c r="V336" s="240"/>
      <c r="W336" s="240"/>
      <c r="X336" s="240"/>
      <c r="Y336" s="240"/>
      <c r="Z336" s="240"/>
      <c r="AA336" s="240"/>
      <c r="AB336" s="563">
        <f t="shared" si="128"/>
        <v>1076</v>
      </c>
      <c r="AC336" s="563">
        <f t="shared" si="128"/>
        <v>1076</v>
      </c>
      <c r="AD336" s="563">
        <f t="shared" si="128"/>
        <v>6429</v>
      </c>
      <c r="AE336" s="563">
        <f t="shared" si="128"/>
        <v>6429</v>
      </c>
      <c r="AF336" s="563">
        <f t="shared" si="128"/>
        <v>0</v>
      </c>
      <c r="AG336" s="563">
        <f t="shared" si="128"/>
        <v>0</v>
      </c>
      <c r="AH336" s="563">
        <f t="shared" si="128"/>
        <v>6429</v>
      </c>
      <c r="AI336" s="241"/>
    </row>
    <row r="337" spans="1:36" s="365" customFormat="1" ht="51">
      <c r="A337" s="285" t="s">
        <v>942</v>
      </c>
      <c r="B337" s="249" t="s">
        <v>306</v>
      </c>
      <c r="C337" s="285" t="s">
        <v>740</v>
      </c>
      <c r="D337" s="285" t="s">
        <v>876</v>
      </c>
      <c r="E337" s="285" t="s">
        <v>173</v>
      </c>
      <c r="F337" s="286">
        <v>4153</v>
      </c>
      <c r="G337" s="286">
        <v>4153</v>
      </c>
      <c r="H337" s="286"/>
      <c r="I337" s="286"/>
      <c r="J337" s="286"/>
      <c r="K337" s="286">
        <v>4153</v>
      </c>
      <c r="L337" s="286"/>
      <c r="M337" s="286"/>
      <c r="N337" s="286"/>
      <c r="O337" s="286"/>
      <c r="P337" s="286"/>
      <c r="Q337" s="286"/>
      <c r="R337" s="286"/>
      <c r="S337" s="286"/>
      <c r="T337" s="286"/>
      <c r="U337" s="286"/>
      <c r="V337" s="286"/>
      <c r="W337" s="286"/>
      <c r="X337" s="286"/>
      <c r="Y337" s="286"/>
      <c r="Z337" s="286"/>
      <c r="AA337" s="286"/>
      <c r="AB337" s="571">
        <v>1076</v>
      </c>
      <c r="AC337" s="571"/>
      <c r="AD337" s="571">
        <v>5229</v>
      </c>
      <c r="AE337" s="571">
        <v>5229</v>
      </c>
      <c r="AF337" s="571"/>
      <c r="AG337" s="571"/>
      <c r="AH337" s="571">
        <v>5229</v>
      </c>
      <c r="AI337" s="250" t="s">
        <v>1179</v>
      </c>
      <c r="AJ337" s="1128" t="s">
        <v>1180</v>
      </c>
    </row>
    <row r="338" spans="1:36" s="365" customFormat="1" ht="63.75">
      <c r="A338" s="285" t="s">
        <v>942</v>
      </c>
      <c r="B338" s="249" t="s">
        <v>304</v>
      </c>
      <c r="C338" s="285" t="s">
        <v>305</v>
      </c>
      <c r="D338" s="285" t="s">
        <v>875</v>
      </c>
      <c r="E338" s="285" t="s">
        <v>173</v>
      </c>
      <c r="F338" s="286">
        <v>2276</v>
      </c>
      <c r="G338" s="286">
        <v>2276</v>
      </c>
      <c r="H338" s="286"/>
      <c r="I338" s="286"/>
      <c r="J338" s="286"/>
      <c r="K338" s="286">
        <v>2276</v>
      </c>
      <c r="L338" s="286"/>
      <c r="M338" s="286"/>
      <c r="N338" s="286"/>
      <c r="O338" s="286"/>
      <c r="P338" s="286"/>
      <c r="Q338" s="286"/>
      <c r="R338" s="286"/>
      <c r="S338" s="286"/>
      <c r="T338" s="286"/>
      <c r="U338" s="286"/>
      <c r="V338" s="286"/>
      <c r="W338" s="286"/>
      <c r="X338" s="286"/>
      <c r="Y338" s="286"/>
      <c r="Z338" s="286"/>
      <c r="AA338" s="286"/>
      <c r="AB338" s="571"/>
      <c r="AC338" s="571">
        <v>1076</v>
      </c>
      <c r="AD338" s="571">
        <v>1200</v>
      </c>
      <c r="AE338" s="571">
        <v>1200</v>
      </c>
      <c r="AF338" s="571"/>
      <c r="AG338" s="571"/>
      <c r="AH338" s="571">
        <v>1200</v>
      </c>
      <c r="AI338" s="250" t="s">
        <v>1179</v>
      </c>
      <c r="AJ338" s="1128"/>
    </row>
    <row r="339" spans="1:36" s="370" customFormat="1" ht="18" customHeight="1">
      <c r="A339" s="366" t="s">
        <v>946</v>
      </c>
      <c r="B339" s="367" t="s">
        <v>439</v>
      </c>
      <c r="C339" s="366"/>
      <c r="D339" s="366"/>
      <c r="E339" s="366"/>
      <c r="F339" s="368">
        <f t="shared" ref="F339:AH339" si="129">SUM(F340:F340)</f>
        <v>1389</v>
      </c>
      <c r="G339" s="368">
        <f t="shared" si="129"/>
        <v>1389</v>
      </c>
      <c r="H339" s="368">
        <f t="shared" si="129"/>
        <v>0</v>
      </c>
      <c r="I339" s="368"/>
      <c r="J339" s="368">
        <f t="shared" si="129"/>
        <v>0</v>
      </c>
      <c r="K339" s="368">
        <f t="shared" si="129"/>
        <v>1389</v>
      </c>
      <c r="L339" s="368"/>
      <c r="M339" s="368"/>
      <c r="N339" s="368"/>
      <c r="O339" s="368"/>
      <c r="P339" s="368"/>
      <c r="Q339" s="368"/>
      <c r="R339" s="368"/>
      <c r="S339" s="368"/>
      <c r="T339" s="368"/>
      <c r="U339" s="368"/>
      <c r="V339" s="368"/>
      <c r="W339" s="368"/>
      <c r="X339" s="368"/>
      <c r="Y339" s="368"/>
      <c r="Z339" s="368"/>
      <c r="AA339" s="368"/>
      <c r="AB339" s="570">
        <f t="shared" si="129"/>
        <v>2478</v>
      </c>
      <c r="AC339" s="570">
        <f t="shared" si="129"/>
        <v>0</v>
      </c>
      <c r="AD339" s="570">
        <f t="shared" si="129"/>
        <v>3867</v>
      </c>
      <c r="AE339" s="570">
        <f t="shared" si="129"/>
        <v>3867</v>
      </c>
      <c r="AF339" s="570">
        <f t="shared" si="129"/>
        <v>0</v>
      </c>
      <c r="AG339" s="570">
        <f t="shared" si="129"/>
        <v>0</v>
      </c>
      <c r="AH339" s="570">
        <f t="shared" si="129"/>
        <v>3867</v>
      </c>
      <c r="AI339" s="369"/>
      <c r="AJ339" s="1128"/>
    </row>
    <row r="340" spans="1:36" s="375" customFormat="1" ht="76.5">
      <c r="A340" s="371" t="s">
        <v>942</v>
      </c>
      <c r="B340" s="372" t="s">
        <v>310</v>
      </c>
      <c r="C340" s="371" t="s">
        <v>270</v>
      </c>
      <c r="D340" s="371" t="s">
        <v>1181</v>
      </c>
      <c r="E340" s="371" t="s">
        <v>280</v>
      </c>
      <c r="F340" s="373">
        <v>1389</v>
      </c>
      <c r="G340" s="373">
        <v>1389</v>
      </c>
      <c r="H340" s="373"/>
      <c r="I340" s="373"/>
      <c r="J340" s="373"/>
      <c r="K340" s="373">
        <v>1389</v>
      </c>
      <c r="L340" s="373"/>
      <c r="M340" s="373"/>
      <c r="N340" s="373"/>
      <c r="O340" s="373"/>
      <c r="P340" s="373"/>
      <c r="Q340" s="373"/>
      <c r="R340" s="373"/>
      <c r="S340" s="373"/>
      <c r="T340" s="373"/>
      <c r="U340" s="373"/>
      <c r="V340" s="373"/>
      <c r="W340" s="373"/>
      <c r="X340" s="373"/>
      <c r="Y340" s="373"/>
      <c r="Z340" s="373"/>
      <c r="AA340" s="373"/>
      <c r="AB340" s="571">
        <v>2478</v>
      </c>
      <c r="AC340" s="571"/>
      <c r="AD340" s="571">
        <v>3867</v>
      </c>
      <c r="AE340" s="571">
        <v>3867</v>
      </c>
      <c r="AF340" s="571"/>
      <c r="AG340" s="571"/>
      <c r="AH340" s="571">
        <v>3867</v>
      </c>
      <c r="AI340" s="374" t="s">
        <v>1182</v>
      </c>
      <c r="AJ340" s="1128"/>
    </row>
    <row r="341" spans="1:36" s="370" customFormat="1" ht="27">
      <c r="A341" s="366" t="s">
        <v>989</v>
      </c>
      <c r="B341" s="367" t="s">
        <v>952</v>
      </c>
      <c r="C341" s="366"/>
      <c r="D341" s="366"/>
      <c r="E341" s="366"/>
      <c r="F341" s="368">
        <f>SUM(F342:F342)</f>
        <v>2478</v>
      </c>
      <c r="G341" s="368">
        <f t="shared" ref="G341:AH341" si="130">SUM(G342:G342)</f>
        <v>2478</v>
      </c>
      <c r="H341" s="368">
        <f t="shared" si="130"/>
        <v>0</v>
      </c>
      <c r="I341" s="368"/>
      <c r="J341" s="368">
        <f t="shared" si="130"/>
        <v>0</v>
      </c>
      <c r="K341" s="368">
        <f t="shared" si="130"/>
        <v>2478</v>
      </c>
      <c r="L341" s="368"/>
      <c r="M341" s="368"/>
      <c r="N341" s="368"/>
      <c r="O341" s="368"/>
      <c r="P341" s="368"/>
      <c r="Q341" s="368"/>
      <c r="R341" s="368"/>
      <c r="S341" s="368"/>
      <c r="T341" s="368"/>
      <c r="U341" s="368"/>
      <c r="V341" s="368"/>
      <c r="W341" s="368"/>
      <c r="X341" s="368"/>
      <c r="Y341" s="368"/>
      <c r="Z341" s="368"/>
      <c r="AA341" s="368"/>
      <c r="AB341" s="570">
        <f t="shared" si="130"/>
        <v>0</v>
      </c>
      <c r="AC341" s="570">
        <f t="shared" si="130"/>
        <v>2478</v>
      </c>
      <c r="AD341" s="570">
        <f t="shared" si="130"/>
        <v>0</v>
      </c>
      <c r="AE341" s="570">
        <f t="shared" si="130"/>
        <v>0</v>
      </c>
      <c r="AF341" s="570">
        <f t="shared" si="130"/>
        <v>0</v>
      </c>
      <c r="AG341" s="570">
        <f t="shared" si="130"/>
        <v>0</v>
      </c>
      <c r="AH341" s="570">
        <f t="shared" si="130"/>
        <v>0</v>
      </c>
      <c r="AI341" s="369"/>
      <c r="AJ341" s="376"/>
    </row>
    <row r="342" spans="1:36" s="375" customFormat="1" ht="89.25">
      <c r="A342" s="371" t="s">
        <v>942</v>
      </c>
      <c r="B342" s="372" t="s">
        <v>309</v>
      </c>
      <c r="C342" s="371" t="s">
        <v>269</v>
      </c>
      <c r="D342" s="371" t="s">
        <v>1183</v>
      </c>
      <c r="E342" s="371" t="s">
        <v>280</v>
      </c>
      <c r="F342" s="373">
        <v>2478</v>
      </c>
      <c r="G342" s="373">
        <v>2478</v>
      </c>
      <c r="H342" s="373"/>
      <c r="I342" s="373"/>
      <c r="J342" s="373"/>
      <c r="K342" s="373">
        <v>2478</v>
      </c>
      <c r="L342" s="373"/>
      <c r="M342" s="373"/>
      <c r="N342" s="373"/>
      <c r="O342" s="373"/>
      <c r="P342" s="373"/>
      <c r="Q342" s="373"/>
      <c r="R342" s="373"/>
      <c r="S342" s="373"/>
      <c r="T342" s="373"/>
      <c r="U342" s="373"/>
      <c r="V342" s="373"/>
      <c r="W342" s="373"/>
      <c r="X342" s="373"/>
      <c r="Y342" s="373"/>
      <c r="Z342" s="373"/>
      <c r="AA342" s="373"/>
      <c r="AB342" s="571"/>
      <c r="AC342" s="571">
        <v>2478</v>
      </c>
      <c r="AD342" s="571"/>
      <c r="AE342" s="571"/>
      <c r="AF342" s="571"/>
      <c r="AG342" s="571"/>
      <c r="AH342" s="571"/>
      <c r="AI342" s="374" t="s">
        <v>1184</v>
      </c>
      <c r="AJ342" s="377"/>
    </row>
    <row r="343" spans="1:36" s="253" customFormat="1" ht="18" customHeight="1">
      <c r="A343" s="177" t="s">
        <v>50</v>
      </c>
      <c r="B343" s="178" t="s">
        <v>49</v>
      </c>
      <c r="C343" s="177"/>
      <c r="D343" s="178"/>
      <c r="E343" s="177"/>
      <c r="F343" s="297">
        <f>+F344+F345+F346+F347+F348+F349+F352+F357</f>
        <v>3600</v>
      </c>
      <c r="G343" s="297">
        <f>+G344+G345+G346+G347+G348+G349+G352+G357</f>
        <v>3420</v>
      </c>
      <c r="H343" s="297">
        <f>+H344+H345+H346+H347+H348+H349+H352+H357</f>
        <v>0</v>
      </c>
      <c r="I343" s="297"/>
      <c r="J343" s="297">
        <f>+J344+J345+J346+J347+J348+J349+J352+J357</f>
        <v>0</v>
      </c>
      <c r="K343" s="297">
        <f>+K344+K345+K346+K347+K348+K349+K352+K357</f>
        <v>3420</v>
      </c>
      <c r="L343" s="297"/>
      <c r="M343" s="297"/>
      <c r="N343" s="297"/>
      <c r="O343" s="297"/>
      <c r="P343" s="297"/>
      <c r="Q343" s="297"/>
      <c r="R343" s="297"/>
      <c r="S343" s="297"/>
      <c r="T343" s="297"/>
      <c r="U343" s="297"/>
      <c r="V343" s="297"/>
      <c r="W343" s="297"/>
      <c r="X343" s="297"/>
      <c r="Y343" s="297"/>
      <c r="Z343" s="297"/>
      <c r="AA343" s="297"/>
      <c r="AB343" s="582">
        <f t="shared" ref="AB343:AH343" si="131">+AB344+AB345+AB346+AB347+AB348+AB349+AB352+AB357</f>
        <v>165</v>
      </c>
      <c r="AC343" s="582">
        <f t="shared" si="131"/>
        <v>165</v>
      </c>
      <c r="AD343" s="582">
        <f t="shared" si="131"/>
        <v>3300</v>
      </c>
      <c r="AE343" s="582">
        <f t="shared" si="131"/>
        <v>3255</v>
      </c>
      <c r="AF343" s="582">
        <f t="shared" si="131"/>
        <v>0</v>
      </c>
      <c r="AG343" s="582">
        <f t="shared" si="131"/>
        <v>0</v>
      </c>
      <c r="AH343" s="582">
        <f t="shared" si="131"/>
        <v>3420</v>
      </c>
      <c r="AI343" s="180"/>
    </row>
    <row r="344" spans="1:36" s="253" customFormat="1" ht="18" customHeight="1">
      <c r="A344" s="177">
        <v>1</v>
      </c>
      <c r="B344" s="259" t="s">
        <v>38</v>
      </c>
      <c r="C344" s="177"/>
      <c r="D344" s="178"/>
      <c r="E344" s="177"/>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578"/>
      <c r="AC344" s="578"/>
      <c r="AD344" s="578"/>
      <c r="AE344" s="578"/>
      <c r="AF344" s="578"/>
      <c r="AG344" s="578"/>
      <c r="AH344" s="578"/>
      <c r="AI344" s="180"/>
    </row>
    <row r="345" spans="1:36" s="253" customFormat="1" ht="18" customHeight="1">
      <c r="A345" s="177">
        <v>2</v>
      </c>
      <c r="B345" s="259" t="s">
        <v>68</v>
      </c>
      <c r="C345" s="177"/>
      <c r="D345" s="178"/>
      <c r="E345" s="177"/>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578"/>
      <c r="AC345" s="578"/>
      <c r="AD345" s="578"/>
      <c r="AE345" s="578"/>
      <c r="AF345" s="578"/>
      <c r="AG345" s="578"/>
      <c r="AH345" s="578"/>
      <c r="AI345" s="180"/>
    </row>
    <row r="346" spans="1:36" s="253" customFormat="1" ht="18" customHeight="1">
      <c r="A346" s="177">
        <v>3</v>
      </c>
      <c r="B346" s="259" t="s">
        <v>77</v>
      </c>
      <c r="C346" s="177"/>
      <c r="D346" s="178"/>
      <c r="E346" s="177"/>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578"/>
      <c r="AC346" s="578"/>
      <c r="AD346" s="578"/>
      <c r="AE346" s="578"/>
      <c r="AF346" s="578"/>
      <c r="AG346" s="578"/>
      <c r="AH346" s="578"/>
      <c r="AI346" s="180"/>
    </row>
    <row r="347" spans="1:36" s="253" customFormat="1" ht="18" customHeight="1">
      <c r="A347" s="177">
        <v>4</v>
      </c>
      <c r="B347" s="259" t="s">
        <v>152</v>
      </c>
      <c r="C347" s="177"/>
      <c r="D347" s="178"/>
      <c r="E347" s="177"/>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578"/>
      <c r="AC347" s="578"/>
      <c r="AD347" s="578"/>
      <c r="AE347" s="578"/>
      <c r="AF347" s="578"/>
      <c r="AG347" s="578"/>
      <c r="AH347" s="578"/>
      <c r="AI347" s="180"/>
    </row>
    <row r="348" spans="1:36" s="253" customFormat="1" ht="18" customHeight="1">
      <c r="A348" s="177">
        <v>5</v>
      </c>
      <c r="B348" s="259" t="s">
        <v>204</v>
      </c>
      <c r="C348" s="177"/>
      <c r="D348" s="178"/>
      <c r="E348" s="177"/>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578"/>
      <c r="AC348" s="578"/>
      <c r="AD348" s="578"/>
      <c r="AE348" s="578"/>
      <c r="AF348" s="578"/>
      <c r="AG348" s="578"/>
      <c r="AH348" s="578"/>
      <c r="AI348" s="180"/>
    </row>
    <row r="349" spans="1:36" s="253" customFormat="1" ht="18" customHeight="1">
      <c r="A349" s="177">
        <v>6</v>
      </c>
      <c r="B349" s="259" t="s">
        <v>217</v>
      </c>
      <c r="C349" s="177"/>
      <c r="D349" s="178"/>
      <c r="E349" s="177"/>
      <c r="F349" s="179">
        <f>+SUBTOTAL(9,F350:F351)</f>
        <v>2700</v>
      </c>
      <c r="G349" s="179">
        <f t="shared" ref="G349:AH349" si="132">+SUBTOTAL(9,G350:G351)</f>
        <v>2565</v>
      </c>
      <c r="H349" s="179">
        <f t="shared" si="132"/>
        <v>0</v>
      </c>
      <c r="I349" s="179"/>
      <c r="J349" s="179">
        <f t="shared" si="132"/>
        <v>0</v>
      </c>
      <c r="K349" s="179">
        <f t="shared" si="132"/>
        <v>2565</v>
      </c>
      <c r="L349" s="179"/>
      <c r="M349" s="179"/>
      <c r="N349" s="179"/>
      <c r="O349" s="179"/>
      <c r="P349" s="179"/>
      <c r="Q349" s="179"/>
      <c r="R349" s="179"/>
      <c r="S349" s="179"/>
      <c r="T349" s="179"/>
      <c r="U349" s="179"/>
      <c r="V349" s="179"/>
      <c r="W349" s="179"/>
      <c r="X349" s="179"/>
      <c r="Y349" s="179"/>
      <c r="Z349" s="179"/>
      <c r="AA349" s="179"/>
      <c r="AB349" s="578">
        <f t="shared" si="132"/>
        <v>165</v>
      </c>
      <c r="AC349" s="578">
        <f t="shared" si="132"/>
        <v>165</v>
      </c>
      <c r="AD349" s="578">
        <f t="shared" si="132"/>
        <v>2400</v>
      </c>
      <c r="AE349" s="578">
        <f t="shared" si="132"/>
        <v>2400</v>
      </c>
      <c r="AF349" s="578">
        <f t="shared" si="132"/>
        <v>0</v>
      </c>
      <c r="AG349" s="578">
        <f t="shared" si="132"/>
        <v>0</v>
      </c>
      <c r="AH349" s="578">
        <f t="shared" si="132"/>
        <v>2565</v>
      </c>
      <c r="AI349" s="180"/>
    </row>
    <row r="350" spans="1:36" ht="51">
      <c r="A350" s="188"/>
      <c r="B350" s="263" t="s">
        <v>384</v>
      </c>
      <c r="C350" s="188" t="s">
        <v>877</v>
      </c>
      <c r="D350" s="188"/>
      <c r="E350" s="188" t="s">
        <v>43</v>
      </c>
      <c r="F350" s="217">
        <v>2700</v>
      </c>
      <c r="G350" s="217">
        <v>2565</v>
      </c>
      <c r="H350" s="217"/>
      <c r="I350" s="217"/>
      <c r="J350" s="217"/>
      <c r="K350" s="217">
        <v>2565</v>
      </c>
      <c r="L350" s="217"/>
      <c r="M350" s="217"/>
      <c r="N350" s="217"/>
      <c r="O350" s="217"/>
      <c r="P350" s="217"/>
      <c r="Q350" s="217"/>
      <c r="R350" s="217"/>
      <c r="S350" s="217"/>
      <c r="T350" s="217"/>
      <c r="U350" s="217"/>
      <c r="V350" s="217"/>
      <c r="W350" s="217"/>
      <c r="X350" s="217"/>
      <c r="Y350" s="217"/>
      <c r="Z350" s="217"/>
      <c r="AA350" s="217"/>
      <c r="AB350" s="561"/>
      <c r="AC350" s="561">
        <v>165</v>
      </c>
      <c r="AD350" s="561">
        <v>2400</v>
      </c>
      <c r="AE350" s="561">
        <v>2400</v>
      </c>
      <c r="AF350" s="561"/>
      <c r="AG350" s="561"/>
      <c r="AH350" s="561">
        <v>2400</v>
      </c>
      <c r="AI350" s="191" t="s">
        <v>1185</v>
      </c>
    </row>
    <row r="351" spans="1:36" ht="18" customHeight="1">
      <c r="A351" s="188"/>
      <c r="B351" s="263" t="s">
        <v>807</v>
      </c>
      <c r="C351" s="188"/>
      <c r="D351" s="260"/>
      <c r="E351" s="188"/>
      <c r="F351" s="217"/>
      <c r="G351" s="217"/>
      <c r="H351" s="217"/>
      <c r="I351" s="217"/>
      <c r="J351" s="217"/>
      <c r="K351" s="217"/>
      <c r="L351" s="217"/>
      <c r="M351" s="217"/>
      <c r="N351" s="217"/>
      <c r="O351" s="217"/>
      <c r="P351" s="217"/>
      <c r="Q351" s="217"/>
      <c r="R351" s="217"/>
      <c r="S351" s="217"/>
      <c r="T351" s="217"/>
      <c r="U351" s="217"/>
      <c r="V351" s="217"/>
      <c r="W351" s="217"/>
      <c r="X351" s="217"/>
      <c r="Y351" s="217"/>
      <c r="Z351" s="217"/>
      <c r="AA351" s="217"/>
      <c r="AB351" s="561">
        <v>165</v>
      </c>
      <c r="AC351" s="561"/>
      <c r="AD351" s="561"/>
      <c r="AE351" s="561"/>
      <c r="AF351" s="561"/>
      <c r="AG351" s="561"/>
      <c r="AH351" s="561">
        <v>165</v>
      </c>
      <c r="AI351" s="207"/>
    </row>
    <row r="352" spans="1:36" s="253" customFormat="1" ht="18" customHeight="1">
      <c r="A352" s="177">
        <v>7</v>
      </c>
      <c r="B352" s="259" t="s">
        <v>247</v>
      </c>
      <c r="C352" s="177"/>
      <c r="D352" s="178"/>
      <c r="E352" s="177"/>
      <c r="F352" s="179">
        <f>+F353</f>
        <v>900</v>
      </c>
      <c r="G352" s="179">
        <f t="shared" ref="G352:N352" si="133">+G353</f>
        <v>855</v>
      </c>
      <c r="H352" s="179">
        <f t="shared" si="133"/>
        <v>0</v>
      </c>
      <c r="I352" s="179">
        <f t="shared" si="133"/>
        <v>45</v>
      </c>
      <c r="J352" s="179">
        <f t="shared" si="133"/>
        <v>0</v>
      </c>
      <c r="K352" s="179">
        <f t="shared" si="133"/>
        <v>855</v>
      </c>
      <c r="L352" s="179">
        <f t="shared" si="133"/>
        <v>855</v>
      </c>
      <c r="M352" s="179">
        <f t="shared" si="133"/>
        <v>0</v>
      </c>
      <c r="N352" s="179">
        <f t="shared" si="133"/>
        <v>0</v>
      </c>
      <c r="O352" s="179"/>
      <c r="P352" s="179"/>
      <c r="Q352" s="179"/>
      <c r="R352" s="179"/>
      <c r="S352" s="179">
        <f t="shared" ref="S352:AA352" si="134">+S353</f>
        <v>900</v>
      </c>
      <c r="T352" s="179">
        <f t="shared" si="134"/>
        <v>855</v>
      </c>
      <c r="U352" s="179">
        <f t="shared" si="134"/>
        <v>0</v>
      </c>
      <c r="V352" s="179">
        <f t="shared" si="134"/>
        <v>45</v>
      </c>
      <c r="W352" s="179">
        <f t="shared" si="134"/>
        <v>0</v>
      </c>
      <c r="X352" s="179">
        <f t="shared" si="134"/>
        <v>855</v>
      </c>
      <c r="Y352" s="179">
        <f t="shared" si="134"/>
        <v>855</v>
      </c>
      <c r="Z352" s="179">
        <f t="shared" si="134"/>
        <v>0</v>
      </c>
      <c r="AA352" s="179">
        <f t="shared" si="134"/>
        <v>45</v>
      </c>
      <c r="AB352" s="578">
        <f t="shared" ref="AB352:AH352" si="135">+AB353</f>
        <v>0</v>
      </c>
      <c r="AC352" s="578">
        <f t="shared" si="135"/>
        <v>0</v>
      </c>
      <c r="AD352" s="578">
        <f t="shared" si="135"/>
        <v>900</v>
      </c>
      <c r="AE352" s="578">
        <f t="shared" si="135"/>
        <v>855</v>
      </c>
      <c r="AF352" s="578">
        <f t="shared" si="135"/>
        <v>0</v>
      </c>
      <c r="AG352" s="578">
        <f t="shared" si="135"/>
        <v>0</v>
      </c>
      <c r="AH352" s="578">
        <f t="shared" si="135"/>
        <v>855</v>
      </c>
      <c r="AI352" s="180"/>
    </row>
    <row r="353" spans="1:35" s="302" customFormat="1" ht="18" customHeight="1">
      <c r="A353" s="182" t="s">
        <v>249</v>
      </c>
      <c r="B353" s="378" t="s">
        <v>1074</v>
      </c>
      <c r="C353" s="182"/>
      <c r="D353" s="184"/>
      <c r="E353" s="182"/>
      <c r="F353" s="185">
        <f>SUBTOTAL(9,F354:F356)</f>
        <v>900</v>
      </c>
      <c r="G353" s="185">
        <f t="shared" ref="G353:N353" si="136">SUBTOTAL(9,G354:G356)</f>
        <v>855</v>
      </c>
      <c r="H353" s="185">
        <f t="shared" si="136"/>
        <v>0</v>
      </c>
      <c r="I353" s="185">
        <f t="shared" si="136"/>
        <v>45</v>
      </c>
      <c r="J353" s="185">
        <f t="shared" si="136"/>
        <v>0</v>
      </c>
      <c r="K353" s="185">
        <f t="shared" si="136"/>
        <v>855</v>
      </c>
      <c r="L353" s="185">
        <f t="shared" si="136"/>
        <v>855</v>
      </c>
      <c r="M353" s="185">
        <f t="shared" si="136"/>
        <v>0</v>
      </c>
      <c r="N353" s="185">
        <f t="shared" si="136"/>
        <v>0</v>
      </c>
      <c r="O353" s="185"/>
      <c r="P353" s="185"/>
      <c r="Q353" s="185"/>
      <c r="R353" s="185"/>
      <c r="S353" s="185">
        <f t="shared" ref="S353:AA353" si="137">SUBTOTAL(9,S354:S356)</f>
        <v>900</v>
      </c>
      <c r="T353" s="185">
        <f t="shared" si="137"/>
        <v>855</v>
      </c>
      <c r="U353" s="185">
        <f t="shared" si="137"/>
        <v>0</v>
      </c>
      <c r="V353" s="185">
        <f t="shared" si="137"/>
        <v>45</v>
      </c>
      <c r="W353" s="185">
        <f t="shared" si="137"/>
        <v>0</v>
      </c>
      <c r="X353" s="185">
        <f t="shared" si="137"/>
        <v>855</v>
      </c>
      <c r="Y353" s="185">
        <f t="shared" si="137"/>
        <v>855</v>
      </c>
      <c r="Z353" s="185">
        <f t="shared" si="137"/>
        <v>0</v>
      </c>
      <c r="AA353" s="185">
        <f t="shared" si="137"/>
        <v>45</v>
      </c>
      <c r="AB353" s="563">
        <f t="shared" ref="AB353:AH353" si="138">SUBTOTAL(9,AB354:AB356)</f>
        <v>0</v>
      </c>
      <c r="AC353" s="563">
        <f t="shared" si="138"/>
        <v>0</v>
      </c>
      <c r="AD353" s="563">
        <f t="shared" si="138"/>
        <v>900</v>
      </c>
      <c r="AE353" s="563">
        <f t="shared" si="138"/>
        <v>855</v>
      </c>
      <c r="AF353" s="563">
        <f t="shared" si="138"/>
        <v>0</v>
      </c>
      <c r="AG353" s="563">
        <f t="shared" si="138"/>
        <v>0</v>
      </c>
      <c r="AH353" s="563">
        <f t="shared" si="138"/>
        <v>855</v>
      </c>
      <c r="AI353" s="186"/>
    </row>
    <row r="354" spans="1:35" s="282" customFormat="1" ht="25.5">
      <c r="A354" s="233"/>
      <c r="B354" s="284" t="s">
        <v>1462</v>
      </c>
      <c r="C354" s="244" t="s">
        <v>867</v>
      </c>
      <c r="D354" s="244" t="s">
        <v>1465</v>
      </c>
      <c r="E354" s="244">
        <v>2024</v>
      </c>
      <c r="F354" s="245">
        <v>300</v>
      </c>
      <c r="G354" s="245">
        <v>285</v>
      </c>
      <c r="H354" s="245"/>
      <c r="I354" s="245">
        <v>15</v>
      </c>
      <c r="J354" s="245"/>
      <c r="K354" s="245">
        <v>285</v>
      </c>
      <c r="L354" s="245">
        <v>285</v>
      </c>
      <c r="M354" s="245"/>
      <c r="N354" s="245"/>
      <c r="O354" s="286" t="s">
        <v>1467</v>
      </c>
      <c r="P354" s="704" t="s">
        <v>410</v>
      </c>
      <c r="Q354" s="705" t="s">
        <v>316</v>
      </c>
      <c r="R354" s="706" t="s">
        <v>280</v>
      </c>
      <c r="S354" s="707">
        <f>T354+U354+V354</f>
        <v>300</v>
      </c>
      <c r="T354" s="707">
        <v>285</v>
      </c>
      <c r="U354" s="707"/>
      <c r="V354" s="707">
        <v>15</v>
      </c>
      <c r="W354" s="707"/>
      <c r="X354" s="707">
        <f>Y354+Z354</f>
        <v>285</v>
      </c>
      <c r="Y354" s="707">
        <v>285</v>
      </c>
      <c r="Z354" s="246"/>
      <c r="AA354" s="707">
        <v>15</v>
      </c>
      <c r="AB354" s="676"/>
      <c r="AC354" s="676"/>
      <c r="AD354" s="676">
        <v>300</v>
      </c>
      <c r="AE354" s="676">
        <v>285</v>
      </c>
      <c r="AF354" s="676"/>
      <c r="AG354" s="676"/>
      <c r="AH354" s="676">
        <v>285</v>
      </c>
      <c r="AI354" s="247"/>
    </row>
    <row r="355" spans="1:35" s="282" customFormat="1" ht="25.5">
      <c r="A355" s="233"/>
      <c r="B355" s="284" t="s">
        <v>1463</v>
      </c>
      <c r="C355" s="244" t="s">
        <v>396</v>
      </c>
      <c r="D355" s="244"/>
      <c r="E355" s="244" t="s">
        <v>280</v>
      </c>
      <c r="F355" s="245">
        <v>300</v>
      </c>
      <c r="G355" s="245">
        <v>285</v>
      </c>
      <c r="H355" s="245"/>
      <c r="I355" s="245">
        <v>15</v>
      </c>
      <c r="J355" s="245"/>
      <c r="K355" s="245">
        <v>285</v>
      </c>
      <c r="L355" s="245">
        <v>285</v>
      </c>
      <c r="M355" s="245"/>
      <c r="N355" s="245"/>
      <c r="O355" s="286" t="s">
        <v>1469</v>
      </c>
      <c r="P355" s="704" t="s">
        <v>406</v>
      </c>
      <c r="Q355" s="705" t="s">
        <v>316</v>
      </c>
      <c r="R355" s="706" t="s">
        <v>280</v>
      </c>
      <c r="S355" s="707">
        <f>T355+U355+V355</f>
        <v>300</v>
      </c>
      <c r="T355" s="707">
        <v>285</v>
      </c>
      <c r="U355" s="707"/>
      <c r="V355" s="707">
        <v>15</v>
      </c>
      <c r="W355" s="707"/>
      <c r="X355" s="707">
        <f>Y355+Z355</f>
        <v>285</v>
      </c>
      <c r="Y355" s="707">
        <v>285</v>
      </c>
      <c r="Z355" s="246"/>
      <c r="AA355" s="707">
        <v>15</v>
      </c>
      <c r="AB355" s="676"/>
      <c r="AC355" s="676"/>
      <c r="AD355" s="676">
        <v>300</v>
      </c>
      <c r="AE355" s="676">
        <v>285</v>
      </c>
      <c r="AF355" s="676"/>
      <c r="AG355" s="676"/>
      <c r="AH355" s="676">
        <v>285</v>
      </c>
      <c r="AI355" s="247"/>
    </row>
    <row r="356" spans="1:35" s="282" customFormat="1" ht="25.5">
      <c r="A356" s="233"/>
      <c r="B356" s="284" t="s">
        <v>1464</v>
      </c>
      <c r="C356" s="244" t="s">
        <v>1466</v>
      </c>
      <c r="D356" s="244" t="s">
        <v>1465</v>
      </c>
      <c r="E356" s="244">
        <v>2024</v>
      </c>
      <c r="F356" s="245">
        <v>300</v>
      </c>
      <c r="G356" s="245">
        <v>285</v>
      </c>
      <c r="H356" s="245"/>
      <c r="I356" s="245">
        <v>15</v>
      </c>
      <c r="J356" s="245"/>
      <c r="K356" s="245">
        <v>285</v>
      </c>
      <c r="L356" s="245">
        <v>285</v>
      </c>
      <c r="M356" s="245"/>
      <c r="N356" s="245"/>
      <c r="O356" s="286" t="s">
        <v>1468</v>
      </c>
      <c r="P356" s="704" t="s">
        <v>410</v>
      </c>
      <c r="Q356" s="705" t="s">
        <v>316</v>
      </c>
      <c r="R356" s="706" t="s">
        <v>280</v>
      </c>
      <c r="S356" s="707">
        <f>T356+U356+V356</f>
        <v>300</v>
      </c>
      <c r="T356" s="707">
        <v>285</v>
      </c>
      <c r="U356" s="707"/>
      <c r="V356" s="707">
        <v>15</v>
      </c>
      <c r="W356" s="707"/>
      <c r="X356" s="707">
        <f>Y356+Z356</f>
        <v>285</v>
      </c>
      <c r="Y356" s="707">
        <v>285</v>
      </c>
      <c r="Z356" s="246"/>
      <c r="AA356" s="707">
        <v>15</v>
      </c>
      <c r="AB356" s="676"/>
      <c r="AC356" s="676"/>
      <c r="AD356" s="676">
        <v>300</v>
      </c>
      <c r="AE356" s="676">
        <v>285</v>
      </c>
      <c r="AF356" s="676"/>
      <c r="AG356" s="676"/>
      <c r="AH356" s="676">
        <v>285</v>
      </c>
      <c r="AI356" s="247"/>
    </row>
    <row r="357" spans="1:35" s="282" customFormat="1" ht="18" customHeight="1">
      <c r="A357" s="233">
        <v>8</v>
      </c>
      <c r="B357" s="281" t="s">
        <v>258</v>
      </c>
      <c r="C357" s="233"/>
      <c r="D357" s="234"/>
      <c r="E357" s="233"/>
      <c r="F357" s="235"/>
      <c r="G357" s="235"/>
      <c r="H357" s="235"/>
      <c r="I357" s="235"/>
      <c r="J357" s="235"/>
      <c r="K357" s="235"/>
      <c r="L357" s="235"/>
      <c r="M357" s="235"/>
      <c r="N357" s="235"/>
      <c r="O357" s="190"/>
      <c r="P357" s="235"/>
      <c r="Q357" s="235"/>
      <c r="R357" s="235"/>
      <c r="S357" s="235"/>
      <c r="T357" s="235"/>
      <c r="U357" s="235"/>
      <c r="V357" s="235"/>
      <c r="W357" s="235"/>
      <c r="X357" s="235"/>
      <c r="Y357" s="235"/>
      <c r="Z357" s="235"/>
      <c r="AA357" s="235"/>
      <c r="AB357" s="578"/>
      <c r="AC357" s="578"/>
      <c r="AD357" s="578"/>
      <c r="AE357" s="578"/>
      <c r="AF357" s="578"/>
      <c r="AG357" s="578"/>
      <c r="AH357" s="578"/>
      <c r="AI357" s="236"/>
    </row>
    <row r="358" spans="1:35" s="253" customFormat="1" ht="18" customHeight="1">
      <c r="A358" s="177" t="s">
        <v>51</v>
      </c>
      <c r="B358" s="259" t="s">
        <v>52</v>
      </c>
      <c r="C358" s="177"/>
      <c r="D358" s="178"/>
      <c r="E358" s="177"/>
      <c r="F358" s="179">
        <f>+F359</f>
        <v>0</v>
      </c>
      <c r="G358" s="179">
        <f t="shared" ref="G358:AH359" si="139">+G359</f>
        <v>0</v>
      </c>
      <c r="H358" s="179">
        <f t="shared" si="139"/>
        <v>0</v>
      </c>
      <c r="I358" s="179"/>
      <c r="J358" s="179">
        <f t="shared" si="139"/>
        <v>0</v>
      </c>
      <c r="K358" s="179">
        <f t="shared" si="139"/>
        <v>0</v>
      </c>
      <c r="L358" s="179"/>
      <c r="M358" s="179"/>
      <c r="N358" s="179"/>
      <c r="O358" s="179"/>
      <c r="P358" s="179"/>
      <c r="Q358" s="179"/>
      <c r="R358" s="179"/>
      <c r="S358" s="179"/>
      <c r="T358" s="179"/>
      <c r="U358" s="179"/>
      <c r="V358" s="179"/>
      <c r="W358" s="179"/>
      <c r="X358" s="179"/>
      <c r="Y358" s="179"/>
      <c r="Z358" s="179"/>
      <c r="AA358" s="179"/>
      <c r="AB358" s="578">
        <f t="shared" si="139"/>
        <v>0</v>
      </c>
      <c r="AC358" s="578">
        <f t="shared" si="139"/>
        <v>0</v>
      </c>
      <c r="AD358" s="578">
        <f t="shared" si="139"/>
        <v>0</v>
      </c>
      <c r="AE358" s="578">
        <f t="shared" si="139"/>
        <v>0</v>
      </c>
      <c r="AF358" s="578">
        <f t="shared" si="139"/>
        <v>0</v>
      </c>
      <c r="AG358" s="578">
        <f t="shared" si="139"/>
        <v>0</v>
      </c>
      <c r="AH358" s="578">
        <f t="shared" si="139"/>
        <v>0</v>
      </c>
      <c r="AI358" s="180"/>
    </row>
    <row r="359" spans="1:35" s="253" customFormat="1" ht="18" customHeight="1">
      <c r="A359" s="177"/>
      <c r="B359" s="293" t="s">
        <v>248</v>
      </c>
      <c r="C359" s="177"/>
      <c r="D359" s="178"/>
      <c r="E359" s="177"/>
      <c r="F359" s="179">
        <f>+F360</f>
        <v>0</v>
      </c>
      <c r="G359" s="179">
        <f t="shared" si="139"/>
        <v>0</v>
      </c>
      <c r="H359" s="179">
        <f t="shared" si="139"/>
        <v>0</v>
      </c>
      <c r="I359" s="179"/>
      <c r="J359" s="179">
        <f t="shared" si="139"/>
        <v>0</v>
      </c>
      <c r="K359" s="179">
        <f t="shared" si="139"/>
        <v>0</v>
      </c>
      <c r="L359" s="179"/>
      <c r="M359" s="179"/>
      <c r="N359" s="179"/>
      <c r="O359" s="179"/>
      <c r="P359" s="179"/>
      <c r="Q359" s="179"/>
      <c r="R359" s="179"/>
      <c r="S359" s="179"/>
      <c r="T359" s="179"/>
      <c r="U359" s="179"/>
      <c r="V359" s="179"/>
      <c r="W359" s="179"/>
      <c r="X359" s="179"/>
      <c r="Y359" s="179"/>
      <c r="Z359" s="179"/>
      <c r="AA359" s="179"/>
      <c r="AB359" s="578">
        <f t="shared" si="139"/>
        <v>0</v>
      </c>
      <c r="AC359" s="578">
        <f t="shared" si="139"/>
        <v>0</v>
      </c>
      <c r="AD359" s="578">
        <f t="shared" si="139"/>
        <v>0</v>
      </c>
      <c r="AE359" s="578">
        <f t="shared" si="139"/>
        <v>0</v>
      </c>
      <c r="AF359" s="578">
        <f t="shared" si="139"/>
        <v>0</v>
      </c>
      <c r="AG359" s="578">
        <f t="shared" si="139"/>
        <v>0</v>
      </c>
      <c r="AH359" s="578">
        <f t="shared" si="139"/>
        <v>0</v>
      </c>
      <c r="AI359" s="180"/>
    </row>
    <row r="360" spans="1:35" s="253" customFormat="1" ht="25.5">
      <c r="A360" s="177"/>
      <c r="B360" s="263" t="s">
        <v>388</v>
      </c>
      <c r="C360" s="177"/>
      <c r="D360" s="178"/>
      <c r="E360" s="177"/>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578"/>
      <c r="AC360" s="578"/>
      <c r="AD360" s="578"/>
      <c r="AE360" s="578"/>
      <c r="AF360" s="578"/>
      <c r="AG360" s="578"/>
      <c r="AH360" s="578"/>
      <c r="AI360" s="180"/>
    </row>
    <row r="361" spans="1:35" s="258" customFormat="1" ht="18" customHeight="1">
      <c r="A361" s="188"/>
      <c r="B361" s="260"/>
      <c r="C361" s="188"/>
      <c r="D361" s="260"/>
      <c r="E361" s="188"/>
      <c r="F361" s="318"/>
      <c r="G361" s="318"/>
      <c r="H361" s="318"/>
      <c r="I361" s="318"/>
      <c r="J361" s="318"/>
      <c r="K361" s="318"/>
      <c r="L361" s="318"/>
      <c r="M361" s="318"/>
      <c r="N361" s="318"/>
      <c r="O361" s="318"/>
      <c r="P361" s="318"/>
      <c r="Q361" s="318"/>
      <c r="R361" s="318"/>
      <c r="S361" s="318"/>
      <c r="T361" s="318"/>
      <c r="U361" s="318"/>
      <c r="V361" s="318"/>
      <c r="W361" s="318"/>
      <c r="X361" s="318"/>
      <c r="Y361" s="318"/>
      <c r="Z361" s="318"/>
      <c r="AA361" s="318"/>
      <c r="AB361" s="565"/>
      <c r="AC361" s="565"/>
      <c r="AD361" s="565"/>
      <c r="AE361" s="565"/>
      <c r="AF361" s="565"/>
      <c r="AG361" s="565"/>
      <c r="AH361" s="565"/>
      <c r="AI361" s="207"/>
    </row>
    <row r="362" spans="1:35" ht="51">
      <c r="A362" s="177" t="s">
        <v>53</v>
      </c>
      <c r="B362" s="296" t="s">
        <v>1186</v>
      </c>
      <c r="C362" s="188"/>
      <c r="D362" s="260"/>
      <c r="E362" s="188"/>
      <c r="F362" s="297">
        <f>+F363+F364+F374+F399</f>
        <v>133358</v>
      </c>
      <c r="G362" s="297">
        <f>+G363+G364+G374+G399</f>
        <v>132654</v>
      </c>
      <c r="H362" s="297">
        <f>+H363+H364+H374+H399</f>
        <v>0</v>
      </c>
      <c r="I362" s="297"/>
      <c r="J362" s="297">
        <f>+J363+J364+J374+J399</f>
        <v>0</v>
      </c>
      <c r="K362" s="297">
        <f>+K363+K364+K374+K399</f>
        <v>132384</v>
      </c>
      <c r="L362" s="297"/>
      <c r="M362" s="297"/>
      <c r="N362" s="297"/>
      <c r="O362" s="297"/>
      <c r="P362" s="297"/>
      <c r="Q362" s="297"/>
      <c r="R362" s="297"/>
      <c r="S362" s="297"/>
      <c r="T362" s="297"/>
      <c r="U362" s="297"/>
      <c r="V362" s="297"/>
      <c r="W362" s="297"/>
      <c r="X362" s="297"/>
      <c r="Y362" s="297"/>
      <c r="Z362" s="297"/>
      <c r="AA362" s="297"/>
      <c r="AB362" s="582">
        <f t="shared" ref="AB362:AH362" si="140">+AB363+AB364+AB374+AB399</f>
        <v>45940</v>
      </c>
      <c r="AC362" s="582">
        <f t="shared" si="140"/>
        <v>27940</v>
      </c>
      <c r="AD362" s="582">
        <f t="shared" si="140"/>
        <v>124753</v>
      </c>
      <c r="AE362" s="582">
        <f t="shared" si="140"/>
        <v>123803</v>
      </c>
      <c r="AF362" s="582">
        <f t="shared" si="140"/>
        <v>0</v>
      </c>
      <c r="AG362" s="582">
        <f t="shared" si="140"/>
        <v>0</v>
      </c>
      <c r="AH362" s="582">
        <f t="shared" si="140"/>
        <v>114803</v>
      </c>
      <c r="AI362" s="207"/>
    </row>
    <row r="363" spans="1:35" s="253" customFormat="1" ht="18" customHeight="1">
      <c r="A363" s="177" t="s">
        <v>37</v>
      </c>
      <c r="B363" s="296" t="s">
        <v>152</v>
      </c>
      <c r="C363" s="177"/>
      <c r="D363" s="178"/>
      <c r="E363" s="177"/>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578"/>
      <c r="AC363" s="578"/>
      <c r="AD363" s="578"/>
      <c r="AE363" s="578"/>
      <c r="AF363" s="578"/>
      <c r="AG363" s="578"/>
      <c r="AH363" s="578"/>
      <c r="AI363" s="180"/>
    </row>
    <row r="364" spans="1:35" s="253" customFormat="1" ht="18" customHeight="1">
      <c r="A364" s="177" t="s">
        <v>41</v>
      </c>
      <c r="B364" s="296" t="s">
        <v>217</v>
      </c>
      <c r="C364" s="177"/>
      <c r="D364" s="178"/>
      <c r="E364" s="177"/>
      <c r="F364" s="179">
        <f>+F365+F370+F372</f>
        <v>23727</v>
      </c>
      <c r="G364" s="179">
        <f t="shared" ref="G364:AH364" si="141">+G365+G370+G372</f>
        <v>23023</v>
      </c>
      <c r="H364" s="179">
        <f t="shared" si="141"/>
        <v>0</v>
      </c>
      <c r="I364" s="179"/>
      <c r="J364" s="179">
        <f t="shared" si="141"/>
        <v>0</v>
      </c>
      <c r="K364" s="179">
        <f t="shared" si="141"/>
        <v>22753</v>
      </c>
      <c r="L364" s="179"/>
      <c r="M364" s="179"/>
      <c r="N364" s="179"/>
      <c r="O364" s="179"/>
      <c r="P364" s="179"/>
      <c r="Q364" s="179"/>
      <c r="R364" s="179"/>
      <c r="S364" s="179"/>
      <c r="T364" s="179"/>
      <c r="U364" s="179"/>
      <c r="V364" s="179"/>
      <c r="W364" s="179"/>
      <c r="X364" s="179"/>
      <c r="Y364" s="179"/>
      <c r="Z364" s="179"/>
      <c r="AA364" s="179"/>
      <c r="AB364" s="578">
        <f t="shared" si="141"/>
        <v>7090</v>
      </c>
      <c r="AC364" s="578">
        <f t="shared" si="141"/>
        <v>7090</v>
      </c>
      <c r="AD364" s="578">
        <f t="shared" si="141"/>
        <v>22753</v>
      </c>
      <c r="AE364" s="578">
        <f t="shared" si="141"/>
        <v>22753</v>
      </c>
      <c r="AF364" s="578">
        <f t="shared" si="141"/>
        <v>0</v>
      </c>
      <c r="AG364" s="578">
        <f t="shared" si="141"/>
        <v>0</v>
      </c>
      <c r="AH364" s="578">
        <f t="shared" si="141"/>
        <v>22753</v>
      </c>
      <c r="AI364" s="180"/>
    </row>
    <row r="365" spans="1:35" ht="18" customHeight="1">
      <c r="A365" s="213" t="s">
        <v>940</v>
      </c>
      <c r="B365" s="216" t="s">
        <v>1074</v>
      </c>
      <c r="C365" s="188"/>
      <c r="D365" s="260"/>
      <c r="E365" s="188"/>
      <c r="F365" s="185">
        <f>SUBTOTAL(9,F366:F369)</f>
        <v>17925</v>
      </c>
      <c r="G365" s="185">
        <f t="shared" ref="G365:AH365" si="142">SUBTOTAL(9,G366:G369)</f>
        <v>17523</v>
      </c>
      <c r="H365" s="185">
        <f t="shared" si="142"/>
        <v>0</v>
      </c>
      <c r="I365" s="185"/>
      <c r="J365" s="185">
        <f t="shared" si="142"/>
        <v>0</v>
      </c>
      <c r="K365" s="185">
        <f t="shared" si="142"/>
        <v>17253</v>
      </c>
      <c r="L365" s="185"/>
      <c r="M365" s="185"/>
      <c r="N365" s="185"/>
      <c r="O365" s="185"/>
      <c r="P365" s="185"/>
      <c r="Q365" s="185"/>
      <c r="R365" s="185"/>
      <c r="S365" s="185"/>
      <c r="T365" s="185"/>
      <c r="U365" s="185"/>
      <c r="V365" s="185"/>
      <c r="W365" s="185"/>
      <c r="X365" s="185"/>
      <c r="Y365" s="185"/>
      <c r="Z365" s="185"/>
      <c r="AA365" s="185"/>
      <c r="AB365" s="563">
        <f t="shared" si="142"/>
        <v>411</v>
      </c>
      <c r="AC365" s="563">
        <f t="shared" si="142"/>
        <v>1590</v>
      </c>
      <c r="AD365" s="563">
        <f t="shared" si="142"/>
        <v>16074</v>
      </c>
      <c r="AE365" s="563">
        <f t="shared" si="142"/>
        <v>16074</v>
      </c>
      <c r="AF365" s="563">
        <f t="shared" si="142"/>
        <v>0</v>
      </c>
      <c r="AG365" s="563">
        <f t="shared" si="142"/>
        <v>0</v>
      </c>
      <c r="AH365" s="563">
        <f t="shared" si="142"/>
        <v>16074</v>
      </c>
      <c r="AI365" s="207"/>
    </row>
    <row r="366" spans="1:35" ht="18" customHeight="1">
      <c r="A366" s="188"/>
      <c r="B366" s="189" t="s">
        <v>386</v>
      </c>
      <c r="C366" s="188" t="s">
        <v>756</v>
      </c>
      <c r="D366" s="188" t="s">
        <v>328</v>
      </c>
      <c r="E366" s="188" t="s">
        <v>63</v>
      </c>
      <c r="F366" s="217">
        <v>1751</v>
      </c>
      <c r="G366" s="217">
        <v>1664</v>
      </c>
      <c r="H366" s="217"/>
      <c r="I366" s="217"/>
      <c r="J366" s="217"/>
      <c r="K366" s="217">
        <v>1664</v>
      </c>
      <c r="L366" s="217"/>
      <c r="M366" s="217"/>
      <c r="N366" s="217"/>
      <c r="O366" s="217"/>
      <c r="P366" s="217"/>
      <c r="Q366" s="217"/>
      <c r="R366" s="217"/>
      <c r="S366" s="217"/>
      <c r="T366" s="217"/>
      <c r="U366" s="217"/>
      <c r="V366" s="217"/>
      <c r="W366" s="217"/>
      <c r="X366" s="217"/>
      <c r="Y366" s="217"/>
      <c r="Z366" s="217"/>
      <c r="AA366" s="217"/>
      <c r="AB366" s="561">
        <v>36</v>
      </c>
      <c r="AC366" s="561"/>
      <c r="AD366" s="561">
        <v>1700</v>
      </c>
      <c r="AE366" s="561">
        <v>1700</v>
      </c>
      <c r="AF366" s="561"/>
      <c r="AG366" s="561"/>
      <c r="AH366" s="561">
        <v>1700</v>
      </c>
      <c r="AI366" s="207"/>
    </row>
    <row r="367" spans="1:35" ht="38.25">
      <c r="A367" s="188"/>
      <c r="B367" s="189" t="s">
        <v>385</v>
      </c>
      <c r="C367" s="188" t="s">
        <v>756</v>
      </c>
      <c r="D367" s="197" t="s">
        <v>880</v>
      </c>
      <c r="E367" s="188" t="s">
        <v>43</v>
      </c>
      <c r="F367" s="217">
        <v>9859</v>
      </c>
      <c r="G367" s="217">
        <v>9859</v>
      </c>
      <c r="H367" s="217"/>
      <c r="I367" s="217"/>
      <c r="J367" s="217"/>
      <c r="K367" s="217">
        <v>9589</v>
      </c>
      <c r="L367" s="217"/>
      <c r="M367" s="217"/>
      <c r="N367" s="217"/>
      <c r="O367" s="217"/>
      <c r="P367" s="217"/>
      <c r="Q367" s="217"/>
      <c r="R367" s="217"/>
      <c r="S367" s="217"/>
      <c r="T367" s="217"/>
      <c r="U367" s="217"/>
      <c r="V367" s="217"/>
      <c r="W367" s="217"/>
      <c r="X367" s="217"/>
      <c r="Y367" s="217"/>
      <c r="Z367" s="217"/>
      <c r="AA367" s="217"/>
      <c r="AB367" s="561">
        <v>270</v>
      </c>
      <c r="AC367" s="561"/>
      <c r="AD367" s="561">
        <v>9859</v>
      </c>
      <c r="AE367" s="561">
        <v>9859</v>
      </c>
      <c r="AF367" s="561"/>
      <c r="AG367" s="561"/>
      <c r="AH367" s="561">
        <v>9859</v>
      </c>
      <c r="AI367" s="207"/>
    </row>
    <row r="368" spans="1:35" ht="25.5">
      <c r="A368" s="188"/>
      <c r="B368" s="189" t="s">
        <v>1187</v>
      </c>
      <c r="C368" s="188" t="s">
        <v>372</v>
      </c>
      <c r="D368" s="188" t="s">
        <v>819</v>
      </c>
      <c r="E368" s="188" t="s">
        <v>43</v>
      </c>
      <c r="F368" s="217">
        <v>4210</v>
      </c>
      <c r="G368" s="217">
        <v>4000</v>
      </c>
      <c r="H368" s="217"/>
      <c r="I368" s="217"/>
      <c r="J368" s="217"/>
      <c r="K368" s="217">
        <v>4000</v>
      </c>
      <c r="L368" s="217"/>
      <c r="M368" s="217"/>
      <c r="N368" s="217"/>
      <c r="O368" s="217"/>
      <c r="P368" s="217"/>
      <c r="Q368" s="217"/>
      <c r="R368" s="217"/>
      <c r="S368" s="217"/>
      <c r="T368" s="217"/>
      <c r="U368" s="217"/>
      <c r="V368" s="217"/>
      <c r="W368" s="217"/>
      <c r="X368" s="217"/>
      <c r="Y368" s="217"/>
      <c r="Z368" s="217"/>
      <c r="AA368" s="217"/>
      <c r="AB368" s="561"/>
      <c r="AC368" s="561">
        <v>1590</v>
      </c>
      <c r="AD368" s="561">
        <v>2410</v>
      </c>
      <c r="AE368" s="561">
        <v>2410</v>
      </c>
      <c r="AF368" s="561"/>
      <c r="AG368" s="561"/>
      <c r="AH368" s="561">
        <v>2410</v>
      </c>
      <c r="AI368" s="207"/>
    </row>
    <row r="369" spans="1:38" ht="38.25">
      <c r="A369" s="188"/>
      <c r="B369" s="189" t="s">
        <v>387</v>
      </c>
      <c r="C369" s="188" t="s">
        <v>756</v>
      </c>
      <c r="D369" s="197" t="s">
        <v>864</v>
      </c>
      <c r="E369" s="188" t="s">
        <v>63</v>
      </c>
      <c r="F369" s="217">
        <v>2105</v>
      </c>
      <c r="G369" s="217">
        <v>2000</v>
      </c>
      <c r="H369" s="217"/>
      <c r="I369" s="217"/>
      <c r="J369" s="217"/>
      <c r="K369" s="217">
        <v>2000</v>
      </c>
      <c r="L369" s="217"/>
      <c r="M369" s="217"/>
      <c r="N369" s="217"/>
      <c r="O369" s="217"/>
      <c r="P369" s="217"/>
      <c r="Q369" s="217"/>
      <c r="R369" s="217"/>
      <c r="S369" s="217"/>
      <c r="T369" s="217"/>
      <c r="U369" s="217"/>
      <c r="V369" s="217"/>
      <c r="W369" s="217"/>
      <c r="X369" s="217"/>
      <c r="Y369" s="217"/>
      <c r="Z369" s="217"/>
      <c r="AA369" s="217"/>
      <c r="AB369" s="561">
        <v>105</v>
      </c>
      <c r="AC369" s="561"/>
      <c r="AD369" s="561">
        <v>2105</v>
      </c>
      <c r="AE369" s="561">
        <v>2105</v>
      </c>
      <c r="AF369" s="561"/>
      <c r="AG369" s="561"/>
      <c r="AH369" s="561">
        <v>2105</v>
      </c>
      <c r="AI369" s="207"/>
    </row>
    <row r="370" spans="1:38" ht="27">
      <c r="A370" s="379" t="s">
        <v>946</v>
      </c>
      <c r="B370" s="380" t="s">
        <v>952</v>
      </c>
      <c r="C370" s="188"/>
      <c r="D370" s="188"/>
      <c r="E370" s="188"/>
      <c r="F370" s="185">
        <f t="shared" ref="F370:AH370" si="143">SUBTOTAL(9,F371:F371)</f>
        <v>5802</v>
      </c>
      <c r="G370" s="185">
        <f t="shared" si="143"/>
        <v>5500</v>
      </c>
      <c r="H370" s="185">
        <f t="shared" si="143"/>
        <v>0</v>
      </c>
      <c r="I370" s="185"/>
      <c r="J370" s="185">
        <f t="shared" si="143"/>
        <v>0</v>
      </c>
      <c r="K370" s="185">
        <f t="shared" si="143"/>
        <v>5500</v>
      </c>
      <c r="L370" s="185"/>
      <c r="M370" s="185"/>
      <c r="N370" s="185"/>
      <c r="O370" s="185"/>
      <c r="P370" s="185"/>
      <c r="Q370" s="185"/>
      <c r="R370" s="185"/>
      <c r="S370" s="185"/>
      <c r="T370" s="185"/>
      <c r="U370" s="185"/>
      <c r="V370" s="185"/>
      <c r="W370" s="185"/>
      <c r="X370" s="185"/>
      <c r="Y370" s="185"/>
      <c r="Z370" s="185"/>
      <c r="AA370" s="185"/>
      <c r="AB370" s="563">
        <f t="shared" si="143"/>
        <v>0</v>
      </c>
      <c r="AC370" s="563">
        <f t="shared" si="143"/>
        <v>5500</v>
      </c>
      <c r="AD370" s="563">
        <f t="shared" si="143"/>
        <v>0</v>
      </c>
      <c r="AE370" s="563">
        <f t="shared" si="143"/>
        <v>0</v>
      </c>
      <c r="AF370" s="563">
        <f t="shared" si="143"/>
        <v>0</v>
      </c>
      <c r="AG370" s="563">
        <f t="shared" si="143"/>
        <v>0</v>
      </c>
      <c r="AH370" s="563">
        <f t="shared" si="143"/>
        <v>0</v>
      </c>
      <c r="AI370" s="207"/>
    </row>
    <row r="371" spans="1:38" ht="63.75">
      <c r="A371" s="188"/>
      <c r="B371" s="189" t="s">
        <v>1188</v>
      </c>
      <c r="C371" s="188" t="s">
        <v>756</v>
      </c>
      <c r="D371" s="188" t="s">
        <v>626</v>
      </c>
      <c r="E371" s="188" t="s">
        <v>43</v>
      </c>
      <c r="F371" s="217">
        <v>5802</v>
      </c>
      <c r="G371" s="217">
        <v>5500</v>
      </c>
      <c r="H371" s="217"/>
      <c r="I371" s="217"/>
      <c r="J371" s="217"/>
      <c r="K371" s="217">
        <v>5500</v>
      </c>
      <c r="L371" s="217"/>
      <c r="M371" s="217"/>
      <c r="N371" s="217"/>
      <c r="O371" s="217"/>
      <c r="P371" s="217"/>
      <c r="Q371" s="217"/>
      <c r="R371" s="217"/>
      <c r="S371" s="217"/>
      <c r="T371" s="217"/>
      <c r="U371" s="217"/>
      <c r="V371" s="217"/>
      <c r="W371" s="217"/>
      <c r="X371" s="217"/>
      <c r="Y371" s="217"/>
      <c r="Z371" s="217"/>
      <c r="AA371" s="217"/>
      <c r="AB371" s="561"/>
      <c r="AC371" s="561">
        <v>5500</v>
      </c>
      <c r="AD371" s="561"/>
      <c r="AE371" s="561"/>
      <c r="AF371" s="561"/>
      <c r="AG371" s="561"/>
      <c r="AH371" s="561">
        <v>0</v>
      </c>
      <c r="AI371" s="191" t="s">
        <v>1189</v>
      </c>
    </row>
    <row r="372" spans="1:38" ht="18" customHeight="1">
      <c r="A372" s="182" t="s">
        <v>989</v>
      </c>
      <c r="B372" s="381" t="s">
        <v>958</v>
      </c>
      <c r="C372" s="188"/>
      <c r="D372" s="188"/>
      <c r="E372" s="188"/>
      <c r="F372" s="185">
        <f t="shared" ref="F372:AH372" si="144">SUBTOTAL(9,F373:F373)</f>
        <v>0</v>
      </c>
      <c r="G372" s="185">
        <f t="shared" si="144"/>
        <v>0</v>
      </c>
      <c r="H372" s="185">
        <f t="shared" si="144"/>
        <v>0</v>
      </c>
      <c r="I372" s="185"/>
      <c r="J372" s="185">
        <f t="shared" si="144"/>
        <v>0</v>
      </c>
      <c r="K372" s="185">
        <f t="shared" si="144"/>
        <v>0</v>
      </c>
      <c r="L372" s="185"/>
      <c r="M372" s="185"/>
      <c r="N372" s="185"/>
      <c r="O372" s="185"/>
      <c r="P372" s="185"/>
      <c r="Q372" s="185"/>
      <c r="R372" s="185"/>
      <c r="S372" s="185"/>
      <c r="T372" s="185"/>
      <c r="U372" s="185"/>
      <c r="V372" s="185"/>
      <c r="W372" s="185"/>
      <c r="X372" s="185"/>
      <c r="Y372" s="185"/>
      <c r="Z372" s="185"/>
      <c r="AA372" s="185"/>
      <c r="AB372" s="563">
        <f t="shared" si="144"/>
        <v>6679</v>
      </c>
      <c r="AC372" s="563">
        <f t="shared" si="144"/>
        <v>0</v>
      </c>
      <c r="AD372" s="563">
        <f t="shared" si="144"/>
        <v>6679</v>
      </c>
      <c r="AE372" s="563">
        <f t="shared" si="144"/>
        <v>6679</v>
      </c>
      <c r="AF372" s="563">
        <f t="shared" si="144"/>
        <v>0</v>
      </c>
      <c r="AG372" s="563">
        <f t="shared" si="144"/>
        <v>0</v>
      </c>
      <c r="AH372" s="563">
        <f t="shared" si="144"/>
        <v>6679</v>
      </c>
      <c r="AI372" s="207"/>
    </row>
    <row r="373" spans="1:38" ht="51">
      <c r="A373" s="188"/>
      <c r="B373" s="189" t="s">
        <v>1190</v>
      </c>
      <c r="C373" s="188" t="s">
        <v>756</v>
      </c>
      <c r="D373" s="188" t="s">
        <v>1191</v>
      </c>
      <c r="E373" s="188" t="s">
        <v>71</v>
      </c>
      <c r="F373" s="217"/>
      <c r="G373" s="217"/>
      <c r="H373" s="217"/>
      <c r="I373" s="217"/>
      <c r="J373" s="217"/>
      <c r="K373" s="217"/>
      <c r="L373" s="217"/>
      <c r="M373" s="217"/>
      <c r="N373" s="217"/>
      <c r="O373" s="217"/>
      <c r="P373" s="217"/>
      <c r="Q373" s="217"/>
      <c r="R373" s="217"/>
      <c r="S373" s="217"/>
      <c r="T373" s="217"/>
      <c r="U373" s="217"/>
      <c r="V373" s="217"/>
      <c r="W373" s="217"/>
      <c r="X373" s="217"/>
      <c r="Y373" s="217"/>
      <c r="Z373" s="217"/>
      <c r="AA373" s="217"/>
      <c r="AB373" s="561">
        <v>6679</v>
      </c>
      <c r="AC373" s="561"/>
      <c r="AD373" s="561">
        <v>6679</v>
      </c>
      <c r="AE373" s="561">
        <v>6679</v>
      </c>
      <c r="AF373" s="561"/>
      <c r="AG373" s="561"/>
      <c r="AH373" s="561">
        <v>6679</v>
      </c>
      <c r="AI373" s="191" t="s">
        <v>999</v>
      </c>
    </row>
    <row r="374" spans="1:38" s="253" customFormat="1" ht="18" customHeight="1">
      <c r="A374" s="233" t="s">
        <v>44</v>
      </c>
      <c r="B374" s="389" t="s">
        <v>247</v>
      </c>
      <c r="C374" s="233"/>
      <c r="D374" s="234"/>
      <c r="E374" s="233"/>
      <c r="F374" s="347">
        <f>+F375+F381+F385+F392</f>
        <v>89081</v>
      </c>
      <c r="G374" s="347">
        <f t="shared" ref="G374:N374" si="145">+G375+G381+G385+G392</f>
        <v>89081</v>
      </c>
      <c r="H374" s="347">
        <f t="shared" si="145"/>
        <v>0</v>
      </c>
      <c r="I374" s="347">
        <f t="shared" si="145"/>
        <v>0</v>
      </c>
      <c r="J374" s="347">
        <f t="shared" si="145"/>
        <v>0</v>
      </c>
      <c r="K374" s="347">
        <f t="shared" si="145"/>
        <v>89081</v>
      </c>
      <c r="L374" s="347">
        <f t="shared" si="145"/>
        <v>89081</v>
      </c>
      <c r="M374" s="347">
        <f t="shared" si="145"/>
        <v>0</v>
      </c>
      <c r="N374" s="347">
        <f t="shared" si="145"/>
        <v>0</v>
      </c>
      <c r="O374" s="347"/>
      <c r="P374" s="347"/>
      <c r="Q374" s="347"/>
      <c r="R374" s="347"/>
      <c r="S374" s="347">
        <f t="shared" ref="S374:AA374" si="146">+S375+S381+S385+S392</f>
        <v>88366</v>
      </c>
      <c r="T374" s="347">
        <f t="shared" si="146"/>
        <v>88366</v>
      </c>
      <c r="U374" s="347">
        <f t="shared" si="146"/>
        <v>0</v>
      </c>
      <c r="V374" s="347">
        <f t="shared" si="146"/>
        <v>0</v>
      </c>
      <c r="W374" s="347">
        <f t="shared" si="146"/>
        <v>0</v>
      </c>
      <c r="X374" s="347">
        <f t="shared" si="146"/>
        <v>88366</v>
      </c>
      <c r="Y374" s="347">
        <f t="shared" si="146"/>
        <v>88366</v>
      </c>
      <c r="Z374" s="347">
        <f t="shared" si="146"/>
        <v>0</v>
      </c>
      <c r="AA374" s="347">
        <f t="shared" si="146"/>
        <v>0</v>
      </c>
      <c r="AB374" s="583">
        <f t="shared" ref="AB374:AH374" si="147">+AB375+AB381+AB392</f>
        <v>22300</v>
      </c>
      <c r="AC374" s="583">
        <f t="shared" si="147"/>
        <v>4300</v>
      </c>
      <c r="AD374" s="583">
        <f t="shared" si="147"/>
        <v>80500</v>
      </c>
      <c r="AE374" s="583">
        <f t="shared" si="147"/>
        <v>80500</v>
      </c>
      <c r="AF374" s="583">
        <f t="shared" si="147"/>
        <v>0</v>
      </c>
      <c r="AG374" s="583">
        <f t="shared" si="147"/>
        <v>0</v>
      </c>
      <c r="AH374" s="583">
        <f t="shared" si="147"/>
        <v>71500</v>
      </c>
      <c r="AI374" s="204"/>
      <c r="AL374" s="295"/>
    </row>
    <row r="375" spans="1:38" s="253" customFormat="1" ht="18" customHeight="1">
      <c r="A375" s="356" t="s">
        <v>940</v>
      </c>
      <c r="B375" s="357" t="s">
        <v>1074</v>
      </c>
      <c r="C375" s="708"/>
      <c r="D375" s="708"/>
      <c r="E375" s="708"/>
      <c r="F375" s="350">
        <f>SUBTOTAL(9,F376:F380)</f>
        <v>56500</v>
      </c>
      <c r="G375" s="350">
        <f t="shared" ref="G375:AH375" si="148">SUBTOTAL(9,G376:G380)</f>
        <v>56500</v>
      </c>
      <c r="H375" s="350">
        <f t="shared" si="148"/>
        <v>0</v>
      </c>
      <c r="I375" s="350">
        <f t="shared" si="148"/>
        <v>0</v>
      </c>
      <c r="J375" s="350">
        <f t="shared" si="148"/>
        <v>0</v>
      </c>
      <c r="K375" s="350">
        <f t="shared" si="148"/>
        <v>56500</v>
      </c>
      <c r="L375" s="350">
        <f t="shared" si="148"/>
        <v>56500</v>
      </c>
      <c r="M375" s="350">
        <f t="shared" si="148"/>
        <v>0</v>
      </c>
      <c r="N375" s="350">
        <f t="shared" si="148"/>
        <v>0</v>
      </c>
      <c r="O375" s="350"/>
      <c r="P375" s="350"/>
      <c r="Q375" s="350"/>
      <c r="R375" s="350"/>
      <c r="S375" s="350">
        <f t="shared" ref="S375:AA375" si="149">SUBTOTAL(9,S376:S380)</f>
        <v>58300</v>
      </c>
      <c r="T375" s="350">
        <f t="shared" si="149"/>
        <v>58300</v>
      </c>
      <c r="U375" s="350">
        <f t="shared" si="149"/>
        <v>0</v>
      </c>
      <c r="V375" s="350">
        <f t="shared" si="149"/>
        <v>0</v>
      </c>
      <c r="W375" s="350">
        <f t="shared" si="149"/>
        <v>0</v>
      </c>
      <c r="X375" s="350">
        <f t="shared" si="149"/>
        <v>58300</v>
      </c>
      <c r="Y375" s="350">
        <f t="shared" si="149"/>
        <v>58300</v>
      </c>
      <c r="Z375" s="350">
        <f t="shared" si="149"/>
        <v>0</v>
      </c>
      <c r="AA375" s="350">
        <f t="shared" si="149"/>
        <v>0</v>
      </c>
      <c r="AB375" s="568">
        <f t="shared" si="148"/>
        <v>4600</v>
      </c>
      <c r="AC375" s="568">
        <f t="shared" si="148"/>
        <v>2800</v>
      </c>
      <c r="AD375" s="568">
        <f t="shared" si="148"/>
        <v>58300</v>
      </c>
      <c r="AE375" s="568">
        <f t="shared" si="148"/>
        <v>58300</v>
      </c>
      <c r="AF375" s="568">
        <f t="shared" si="148"/>
        <v>0</v>
      </c>
      <c r="AG375" s="568">
        <f t="shared" si="148"/>
        <v>0</v>
      </c>
      <c r="AH375" s="568">
        <f t="shared" si="148"/>
        <v>49300</v>
      </c>
      <c r="AI375" s="382"/>
    </row>
    <row r="376" spans="1:38" s="253" customFormat="1" ht="25.5">
      <c r="A376" s="709"/>
      <c r="B376" s="710" t="s">
        <v>401</v>
      </c>
      <c r="C376" s="711" t="s">
        <v>406</v>
      </c>
      <c r="D376" s="712" t="s">
        <v>1068</v>
      </c>
      <c r="E376" s="712" t="s">
        <v>150</v>
      </c>
      <c r="F376" s="355">
        <v>9000</v>
      </c>
      <c r="G376" s="355">
        <v>9000</v>
      </c>
      <c r="H376" s="714"/>
      <c r="I376" s="714"/>
      <c r="J376" s="714"/>
      <c r="K376" s="355">
        <v>9000</v>
      </c>
      <c r="L376" s="355">
        <v>9000</v>
      </c>
      <c r="M376" s="355"/>
      <c r="N376" s="355"/>
      <c r="O376" s="355"/>
      <c r="P376" s="711" t="s">
        <v>406</v>
      </c>
      <c r="Q376" s="712" t="s">
        <v>881</v>
      </c>
      <c r="R376" s="712" t="s">
        <v>150</v>
      </c>
      <c r="S376" s="713">
        <v>11000</v>
      </c>
      <c r="T376" s="713">
        <v>11000</v>
      </c>
      <c r="U376" s="317"/>
      <c r="V376" s="317"/>
      <c r="W376" s="317"/>
      <c r="X376" s="713">
        <v>11000</v>
      </c>
      <c r="Y376" s="713">
        <v>11000</v>
      </c>
      <c r="Z376" s="317"/>
      <c r="AA376" s="317"/>
      <c r="AB376" s="569">
        <v>2000</v>
      </c>
      <c r="AC376" s="569"/>
      <c r="AD376" s="584">
        <v>11000</v>
      </c>
      <c r="AE376" s="584">
        <v>11000</v>
      </c>
      <c r="AF376" s="569"/>
      <c r="AG376" s="569"/>
      <c r="AH376" s="569">
        <v>2000</v>
      </c>
      <c r="AI376" s="204"/>
    </row>
    <row r="377" spans="1:38" s="253" customFormat="1" ht="38.25">
      <c r="A377" s="352"/>
      <c r="B377" s="353" t="s">
        <v>402</v>
      </c>
      <c r="C377" s="354" t="s">
        <v>427</v>
      </c>
      <c r="D377" s="354" t="s">
        <v>1470</v>
      </c>
      <c r="E377" s="354" t="s">
        <v>150</v>
      </c>
      <c r="F377" s="355">
        <v>29500</v>
      </c>
      <c r="G377" s="355">
        <v>29500</v>
      </c>
      <c r="H377" s="355"/>
      <c r="I377" s="355"/>
      <c r="J377" s="355"/>
      <c r="K377" s="355">
        <v>29500</v>
      </c>
      <c r="L377" s="355">
        <v>29500</v>
      </c>
      <c r="M377" s="355"/>
      <c r="N377" s="355"/>
      <c r="O377" s="355"/>
      <c r="P377" s="354" t="s">
        <v>427</v>
      </c>
      <c r="Q377" s="354" t="s">
        <v>882</v>
      </c>
      <c r="R377" s="354" t="s">
        <v>150</v>
      </c>
      <c r="S377" s="355">
        <v>27500</v>
      </c>
      <c r="T377" s="355">
        <v>27500</v>
      </c>
      <c r="U377" s="317"/>
      <c r="V377" s="317"/>
      <c r="W377" s="317"/>
      <c r="X377" s="355">
        <v>27500</v>
      </c>
      <c r="Y377" s="355">
        <v>27500</v>
      </c>
      <c r="Z377" s="317"/>
      <c r="AA377" s="317"/>
      <c r="AB377" s="569"/>
      <c r="AC377" s="569">
        <v>2000</v>
      </c>
      <c r="AD377" s="569">
        <v>27500</v>
      </c>
      <c r="AE377" s="569">
        <v>27500</v>
      </c>
      <c r="AF377" s="569"/>
      <c r="AG377" s="569"/>
      <c r="AH377" s="569">
        <v>27500</v>
      </c>
      <c r="AI377" s="383" t="s">
        <v>1174</v>
      </c>
    </row>
    <row r="378" spans="1:38" s="253" customFormat="1" ht="76.5">
      <c r="A378" s="352"/>
      <c r="B378" s="353" t="s">
        <v>403</v>
      </c>
      <c r="C378" s="354" t="s">
        <v>410</v>
      </c>
      <c r="D378" s="354" t="s">
        <v>1471</v>
      </c>
      <c r="E378" s="354" t="s">
        <v>150</v>
      </c>
      <c r="F378" s="355">
        <v>8000</v>
      </c>
      <c r="G378" s="355">
        <v>8000</v>
      </c>
      <c r="H378" s="355"/>
      <c r="I378" s="355"/>
      <c r="J378" s="355"/>
      <c r="K378" s="355">
        <v>8000</v>
      </c>
      <c r="L378" s="355">
        <v>8000</v>
      </c>
      <c r="M378" s="355"/>
      <c r="N378" s="355"/>
      <c r="O378" s="355"/>
      <c r="P378" s="354" t="s">
        <v>410</v>
      </c>
      <c r="Q378" s="354" t="s">
        <v>883</v>
      </c>
      <c r="R378" s="354" t="s">
        <v>150</v>
      </c>
      <c r="S378" s="355">
        <v>7200</v>
      </c>
      <c r="T378" s="355">
        <v>7200</v>
      </c>
      <c r="U378" s="355"/>
      <c r="V378" s="355"/>
      <c r="W378" s="355"/>
      <c r="X378" s="355">
        <v>7200</v>
      </c>
      <c r="Y378" s="355">
        <v>7200</v>
      </c>
      <c r="Z378" s="355"/>
      <c r="AA378" s="355"/>
      <c r="AB378" s="355"/>
      <c r="AC378" s="355">
        <v>800</v>
      </c>
      <c r="AD378" s="355">
        <v>7200</v>
      </c>
      <c r="AE378" s="355">
        <v>7200</v>
      </c>
      <c r="AF378" s="355"/>
      <c r="AG378" s="355"/>
      <c r="AH378" s="355">
        <v>7200</v>
      </c>
      <c r="AI378" s="717" t="s">
        <v>1174</v>
      </c>
    </row>
    <row r="379" spans="1:38" s="253" customFormat="1" ht="25.5">
      <c r="A379" s="352"/>
      <c r="B379" s="353" t="s">
        <v>407</v>
      </c>
      <c r="C379" s="354" t="s">
        <v>871</v>
      </c>
      <c r="D379" s="354" t="s">
        <v>1055</v>
      </c>
      <c r="E379" s="354" t="s">
        <v>810</v>
      </c>
      <c r="F379" s="355">
        <v>4000</v>
      </c>
      <c r="G379" s="355">
        <v>4000</v>
      </c>
      <c r="H379" s="355"/>
      <c r="I379" s="355"/>
      <c r="J379" s="355"/>
      <c r="K379" s="355">
        <v>4000</v>
      </c>
      <c r="L379" s="355">
        <v>4000</v>
      </c>
      <c r="M379" s="355"/>
      <c r="N379" s="355"/>
      <c r="O379" s="355"/>
      <c r="P379" s="354" t="s">
        <v>871</v>
      </c>
      <c r="Q379" s="354" t="s">
        <v>884</v>
      </c>
      <c r="R379" s="354" t="s">
        <v>810</v>
      </c>
      <c r="S379" s="355">
        <v>5100</v>
      </c>
      <c r="T379" s="355">
        <v>5100</v>
      </c>
      <c r="U379" s="355"/>
      <c r="V379" s="355"/>
      <c r="W379" s="355"/>
      <c r="X379" s="355">
        <v>5100</v>
      </c>
      <c r="Y379" s="355">
        <v>5100</v>
      </c>
      <c r="Z379" s="355"/>
      <c r="AA379" s="355"/>
      <c r="AB379" s="355">
        <v>1100</v>
      </c>
      <c r="AC379" s="355"/>
      <c r="AD379" s="355">
        <v>5100</v>
      </c>
      <c r="AE379" s="355">
        <v>5100</v>
      </c>
      <c r="AF379" s="355"/>
      <c r="AG379" s="355"/>
      <c r="AH379" s="355">
        <v>5100</v>
      </c>
      <c r="AI379" s="717" t="s">
        <v>1192</v>
      </c>
    </row>
    <row r="380" spans="1:38" s="253" customFormat="1" ht="25.5">
      <c r="A380" s="352"/>
      <c r="B380" s="353" t="s">
        <v>408</v>
      </c>
      <c r="C380" s="354" t="s">
        <v>396</v>
      </c>
      <c r="D380" s="354" t="s">
        <v>502</v>
      </c>
      <c r="E380" s="354" t="s">
        <v>170</v>
      </c>
      <c r="F380" s="355">
        <v>6000</v>
      </c>
      <c r="G380" s="355">
        <v>6000</v>
      </c>
      <c r="H380" s="355"/>
      <c r="I380" s="355"/>
      <c r="J380" s="355"/>
      <c r="K380" s="355">
        <v>6000</v>
      </c>
      <c r="L380" s="355">
        <v>6000</v>
      </c>
      <c r="M380" s="355"/>
      <c r="N380" s="355"/>
      <c r="O380" s="355"/>
      <c r="P380" s="354" t="s">
        <v>396</v>
      </c>
      <c r="Q380" s="354" t="s">
        <v>502</v>
      </c>
      <c r="R380" s="354" t="s">
        <v>170</v>
      </c>
      <c r="S380" s="355">
        <v>7500</v>
      </c>
      <c r="T380" s="355">
        <v>7500</v>
      </c>
      <c r="U380" s="355"/>
      <c r="V380" s="355"/>
      <c r="W380" s="355"/>
      <c r="X380" s="355">
        <v>7500</v>
      </c>
      <c r="Y380" s="355">
        <v>7500</v>
      </c>
      <c r="Z380" s="355"/>
      <c r="AA380" s="355"/>
      <c r="AB380" s="355">
        <v>1500</v>
      </c>
      <c r="AC380" s="355"/>
      <c r="AD380" s="355">
        <v>7500</v>
      </c>
      <c r="AE380" s="355">
        <v>7500</v>
      </c>
      <c r="AF380" s="355"/>
      <c r="AG380" s="355"/>
      <c r="AH380" s="355">
        <v>7500</v>
      </c>
      <c r="AI380" s="717" t="s">
        <v>1192</v>
      </c>
    </row>
    <row r="381" spans="1:38" s="253" customFormat="1" ht="18" customHeight="1">
      <c r="A381" s="718" t="s">
        <v>946</v>
      </c>
      <c r="B381" s="719" t="s">
        <v>439</v>
      </c>
      <c r="C381" s="233"/>
      <c r="D381" s="234"/>
      <c r="E381" s="233"/>
      <c r="F381" s="350">
        <f t="shared" ref="F381:N381" si="150">SUBTOTAL(9,F382:F384)</f>
        <v>9081</v>
      </c>
      <c r="G381" s="350">
        <f t="shared" si="150"/>
        <v>9081</v>
      </c>
      <c r="H381" s="350">
        <f t="shared" si="150"/>
        <v>0</v>
      </c>
      <c r="I381" s="350">
        <f t="shared" si="150"/>
        <v>0</v>
      </c>
      <c r="J381" s="350">
        <f t="shared" si="150"/>
        <v>0</v>
      </c>
      <c r="K381" s="350">
        <f t="shared" si="150"/>
        <v>9081</v>
      </c>
      <c r="L381" s="350">
        <f t="shared" si="150"/>
        <v>9081</v>
      </c>
      <c r="M381" s="350">
        <f t="shared" si="150"/>
        <v>0</v>
      </c>
      <c r="N381" s="350">
        <f t="shared" si="150"/>
        <v>0</v>
      </c>
      <c r="O381" s="350"/>
      <c r="P381" s="350"/>
      <c r="Q381" s="350"/>
      <c r="R381" s="350"/>
      <c r="S381" s="350">
        <f t="shared" ref="S381:AA381" si="151">SUBTOTAL(9,S382:S384)</f>
        <v>10500</v>
      </c>
      <c r="T381" s="350">
        <f t="shared" si="151"/>
        <v>10500</v>
      </c>
      <c r="U381" s="350">
        <f t="shared" si="151"/>
        <v>0</v>
      </c>
      <c r="V381" s="350">
        <f t="shared" si="151"/>
        <v>0</v>
      </c>
      <c r="W381" s="350">
        <f t="shared" si="151"/>
        <v>0</v>
      </c>
      <c r="X381" s="350">
        <f t="shared" si="151"/>
        <v>10500</v>
      </c>
      <c r="Y381" s="350">
        <f t="shared" si="151"/>
        <v>10500</v>
      </c>
      <c r="Z381" s="350">
        <f t="shared" si="151"/>
        <v>0</v>
      </c>
      <c r="AA381" s="350">
        <f t="shared" si="151"/>
        <v>0</v>
      </c>
      <c r="AB381" s="350">
        <f t="shared" ref="AB381:AH381" si="152">SUBTOTAL(9,AB382)</f>
        <v>0</v>
      </c>
      <c r="AC381" s="350">
        <f t="shared" si="152"/>
        <v>500</v>
      </c>
      <c r="AD381" s="350">
        <f t="shared" si="152"/>
        <v>2500</v>
      </c>
      <c r="AE381" s="350">
        <f t="shared" si="152"/>
        <v>2500</v>
      </c>
      <c r="AF381" s="350">
        <f t="shared" si="152"/>
        <v>0</v>
      </c>
      <c r="AG381" s="350">
        <f t="shared" si="152"/>
        <v>0</v>
      </c>
      <c r="AH381" s="350">
        <f t="shared" si="152"/>
        <v>2500</v>
      </c>
      <c r="AI381" s="236"/>
    </row>
    <row r="382" spans="1:38" s="360" customFormat="1" ht="25.5">
      <c r="A382" s="233"/>
      <c r="B382" s="720" t="s">
        <v>415</v>
      </c>
      <c r="C382" s="717" t="s">
        <v>410</v>
      </c>
      <c r="D382" s="244" t="s">
        <v>848</v>
      </c>
      <c r="E382" s="717" t="s">
        <v>71</v>
      </c>
      <c r="F382" s="355">
        <v>3000</v>
      </c>
      <c r="G382" s="355">
        <v>3000</v>
      </c>
      <c r="H382" s="235"/>
      <c r="I382" s="235"/>
      <c r="J382" s="235"/>
      <c r="K382" s="355">
        <v>3000</v>
      </c>
      <c r="L382" s="355">
        <v>3000</v>
      </c>
      <c r="M382" s="355"/>
      <c r="N382" s="355"/>
      <c r="O382" s="355"/>
      <c r="P382" s="717" t="s">
        <v>410</v>
      </c>
      <c r="Q382" s="285" t="s">
        <v>808</v>
      </c>
      <c r="R382" s="244" t="s">
        <v>280</v>
      </c>
      <c r="S382" s="246">
        <f>T382</f>
        <v>2500</v>
      </c>
      <c r="T382" s="246">
        <v>2500</v>
      </c>
      <c r="U382" s="246"/>
      <c r="V382" s="246"/>
      <c r="W382" s="246"/>
      <c r="X382" s="246">
        <f t="shared" ref="X382" si="153">Y382+Z382</f>
        <v>2500</v>
      </c>
      <c r="Y382" s="246">
        <v>2500</v>
      </c>
      <c r="Z382" s="355"/>
      <c r="AA382" s="355"/>
      <c r="AB382" s="355"/>
      <c r="AC382" s="355">
        <v>500</v>
      </c>
      <c r="AD382" s="355">
        <v>2500</v>
      </c>
      <c r="AE382" s="355">
        <v>2500</v>
      </c>
      <c r="AF382" s="355"/>
      <c r="AG382" s="355"/>
      <c r="AH382" s="355">
        <v>2500</v>
      </c>
      <c r="AI382" s="717" t="s">
        <v>1472</v>
      </c>
    </row>
    <row r="383" spans="1:38" s="360" customFormat="1" ht="38.25">
      <c r="A383" s="233"/>
      <c r="B383" s="721" t="s">
        <v>1473</v>
      </c>
      <c r="C383" s="722" t="s">
        <v>396</v>
      </c>
      <c r="D383" s="722" t="s">
        <v>1474</v>
      </c>
      <c r="E383" s="722" t="s">
        <v>173</v>
      </c>
      <c r="F383" s="723">
        <v>3081</v>
      </c>
      <c r="G383" s="723">
        <v>3081</v>
      </c>
      <c r="H383" s="235"/>
      <c r="I383" s="235"/>
      <c r="J383" s="235"/>
      <c r="K383" s="723">
        <v>3081</v>
      </c>
      <c r="L383" s="723">
        <v>3081</v>
      </c>
      <c r="M383" s="355"/>
      <c r="N383" s="355"/>
      <c r="O383" s="355"/>
      <c r="P383" s="722" t="s">
        <v>396</v>
      </c>
      <c r="Q383" s="722" t="s">
        <v>1474</v>
      </c>
      <c r="R383" s="722" t="s">
        <v>280</v>
      </c>
      <c r="S383" s="723">
        <f>T383</f>
        <v>6000</v>
      </c>
      <c r="T383" s="723">
        <v>6000</v>
      </c>
      <c r="U383" s="355"/>
      <c r="V383" s="355"/>
      <c r="W383" s="355"/>
      <c r="X383" s="723">
        <f>Y383</f>
        <v>6000</v>
      </c>
      <c r="Y383" s="723">
        <v>6000</v>
      </c>
      <c r="Z383" s="355"/>
      <c r="AA383" s="355"/>
      <c r="AB383" s="355"/>
      <c r="AC383" s="355"/>
      <c r="AD383" s="355"/>
      <c r="AE383" s="355"/>
      <c r="AF383" s="355"/>
      <c r="AG383" s="355"/>
      <c r="AH383" s="355"/>
      <c r="AI383" s="717" t="s">
        <v>1475</v>
      </c>
    </row>
    <row r="384" spans="1:38" s="360" customFormat="1" ht="63.75">
      <c r="A384" s="233"/>
      <c r="B384" s="720" t="s">
        <v>420</v>
      </c>
      <c r="C384" s="717" t="s">
        <v>410</v>
      </c>
      <c r="D384" s="244" t="s">
        <v>1477</v>
      </c>
      <c r="E384" s="717" t="s">
        <v>173</v>
      </c>
      <c r="F384" s="355">
        <v>3000</v>
      </c>
      <c r="G384" s="355">
        <v>3000</v>
      </c>
      <c r="H384" s="235"/>
      <c r="I384" s="235"/>
      <c r="J384" s="235"/>
      <c r="K384" s="355">
        <v>3000</v>
      </c>
      <c r="L384" s="355">
        <v>3000</v>
      </c>
      <c r="M384" s="355"/>
      <c r="N384" s="355"/>
      <c r="O384" s="249" t="s">
        <v>1476</v>
      </c>
      <c r="P384" s="717" t="s">
        <v>410</v>
      </c>
      <c r="Q384" s="285" t="s">
        <v>1478</v>
      </c>
      <c r="R384" s="244" t="s">
        <v>280</v>
      </c>
      <c r="S384" s="246">
        <f>T384</f>
        <v>2000</v>
      </c>
      <c r="T384" s="246">
        <v>2000</v>
      </c>
      <c r="U384" s="355"/>
      <c r="V384" s="355"/>
      <c r="W384" s="355"/>
      <c r="X384" s="246">
        <f>Y384</f>
        <v>2000</v>
      </c>
      <c r="Y384" s="246">
        <v>2000</v>
      </c>
      <c r="Z384" s="355"/>
      <c r="AA384" s="355"/>
      <c r="AB384" s="355"/>
      <c r="AC384" s="355"/>
      <c r="AD384" s="355"/>
      <c r="AE384" s="355"/>
      <c r="AF384" s="355"/>
      <c r="AG384" s="355"/>
      <c r="AH384" s="355"/>
      <c r="AI384" s="717" t="s">
        <v>1479</v>
      </c>
    </row>
    <row r="385" spans="1:36" s="338" customFormat="1" ht="27">
      <c r="A385" s="238" t="s">
        <v>989</v>
      </c>
      <c r="B385" s="719" t="s">
        <v>952</v>
      </c>
      <c r="C385" s="724"/>
      <c r="D385" s="239"/>
      <c r="E385" s="724"/>
      <c r="F385" s="350">
        <f t="shared" ref="F385:K385" si="154">SUBTOTAL(9,F386:F391)</f>
        <v>23500</v>
      </c>
      <c r="G385" s="350">
        <f t="shared" si="154"/>
        <v>23500</v>
      </c>
      <c r="H385" s="350">
        <f t="shared" si="154"/>
        <v>0</v>
      </c>
      <c r="I385" s="350">
        <f t="shared" si="154"/>
        <v>0</v>
      </c>
      <c r="J385" s="350">
        <f t="shared" si="154"/>
        <v>0</v>
      </c>
      <c r="K385" s="350">
        <f t="shared" si="154"/>
        <v>23500</v>
      </c>
      <c r="L385" s="350">
        <f t="shared" ref="L385:N385" si="155">SUBTOTAL(9,L386:L391)</f>
        <v>23500</v>
      </c>
      <c r="M385" s="350">
        <f t="shared" si="155"/>
        <v>0</v>
      </c>
      <c r="N385" s="350">
        <f t="shared" si="155"/>
        <v>0</v>
      </c>
      <c r="O385" s="350"/>
      <c r="P385" s="350"/>
      <c r="Q385" s="350"/>
      <c r="R385" s="350"/>
      <c r="S385" s="350"/>
      <c r="T385" s="350"/>
      <c r="U385" s="350"/>
      <c r="V385" s="350"/>
      <c r="W385" s="350"/>
      <c r="X385" s="350"/>
      <c r="Y385" s="350"/>
      <c r="Z385" s="350"/>
      <c r="AA385" s="350"/>
      <c r="AB385" s="350">
        <f t="shared" ref="AB385:AH385" si="156">SUBTOTAL(9,AB386:AB391)</f>
        <v>0</v>
      </c>
      <c r="AC385" s="350">
        <f t="shared" si="156"/>
        <v>23500</v>
      </c>
      <c r="AD385" s="350">
        <f t="shared" si="156"/>
        <v>0</v>
      </c>
      <c r="AE385" s="350">
        <f t="shared" si="156"/>
        <v>0</v>
      </c>
      <c r="AF385" s="350">
        <f t="shared" si="156"/>
        <v>0</v>
      </c>
      <c r="AG385" s="350">
        <f t="shared" si="156"/>
        <v>0</v>
      </c>
      <c r="AH385" s="350">
        <f t="shared" si="156"/>
        <v>0</v>
      </c>
      <c r="AI385" s="724"/>
    </row>
    <row r="386" spans="1:36" s="360" customFormat="1" ht="25.5">
      <c r="A386" s="233"/>
      <c r="B386" s="720" t="s">
        <v>416</v>
      </c>
      <c r="C386" s="717" t="s">
        <v>405</v>
      </c>
      <c r="D386" s="234"/>
      <c r="E386" s="717" t="s">
        <v>71</v>
      </c>
      <c r="F386" s="355">
        <v>3500</v>
      </c>
      <c r="G386" s="355">
        <v>3500</v>
      </c>
      <c r="H386" s="235"/>
      <c r="I386" s="235"/>
      <c r="J386" s="235"/>
      <c r="K386" s="355">
        <v>3500</v>
      </c>
      <c r="L386" s="355">
        <v>3500</v>
      </c>
      <c r="M386" s="355"/>
      <c r="N386" s="355"/>
      <c r="O386" s="355"/>
      <c r="P386" s="355"/>
      <c r="Q386" s="355"/>
      <c r="R386" s="355"/>
      <c r="S386" s="355"/>
      <c r="T386" s="355"/>
      <c r="U386" s="355"/>
      <c r="V386" s="355"/>
      <c r="W386" s="355"/>
      <c r="X386" s="355"/>
      <c r="Y386" s="355"/>
      <c r="Z386" s="355"/>
      <c r="AA386" s="355"/>
      <c r="AB386" s="355"/>
      <c r="AC386" s="355">
        <v>3500</v>
      </c>
      <c r="AD386" s="355"/>
      <c r="AE386" s="355"/>
      <c r="AF386" s="355"/>
      <c r="AG386" s="355"/>
      <c r="AH386" s="355"/>
      <c r="AI386" s="728" t="s">
        <v>1193</v>
      </c>
    </row>
    <row r="387" spans="1:36" s="360" customFormat="1" ht="25.5">
      <c r="A387" s="233"/>
      <c r="B387" s="720" t="s">
        <v>417</v>
      </c>
      <c r="C387" s="717" t="s">
        <v>396</v>
      </c>
      <c r="D387" s="234"/>
      <c r="E387" s="717" t="s">
        <v>71</v>
      </c>
      <c r="F387" s="355">
        <v>5000</v>
      </c>
      <c r="G387" s="355">
        <v>5000</v>
      </c>
      <c r="H387" s="235"/>
      <c r="I387" s="235"/>
      <c r="J387" s="235"/>
      <c r="K387" s="355">
        <v>5000</v>
      </c>
      <c r="L387" s="355">
        <v>5000</v>
      </c>
      <c r="M387" s="355"/>
      <c r="N387" s="355"/>
      <c r="O387" s="355"/>
      <c r="P387" s="355"/>
      <c r="Q387" s="355"/>
      <c r="R387" s="355"/>
      <c r="S387" s="355"/>
      <c r="T387" s="355"/>
      <c r="U387" s="355"/>
      <c r="V387" s="355"/>
      <c r="W387" s="355"/>
      <c r="X387" s="355"/>
      <c r="Y387" s="355"/>
      <c r="Z387" s="355"/>
      <c r="AA387" s="355"/>
      <c r="AB387" s="355"/>
      <c r="AC387" s="355">
        <v>5000</v>
      </c>
      <c r="AD387" s="355"/>
      <c r="AE387" s="355"/>
      <c r="AF387" s="355"/>
      <c r="AG387" s="355"/>
      <c r="AH387" s="355"/>
      <c r="AI387" s="728" t="s">
        <v>1194</v>
      </c>
    </row>
    <row r="388" spans="1:36" s="360" customFormat="1" ht="38.25">
      <c r="A388" s="233"/>
      <c r="B388" s="720" t="s">
        <v>418</v>
      </c>
      <c r="C388" s="717" t="s">
        <v>396</v>
      </c>
      <c r="D388" s="234"/>
      <c r="E388" s="717" t="s">
        <v>71</v>
      </c>
      <c r="F388" s="355">
        <v>7000</v>
      </c>
      <c r="G388" s="355">
        <v>7000</v>
      </c>
      <c r="H388" s="235"/>
      <c r="I388" s="235"/>
      <c r="J388" s="235"/>
      <c r="K388" s="355">
        <v>7000</v>
      </c>
      <c r="L388" s="355">
        <v>7000</v>
      </c>
      <c r="M388" s="355"/>
      <c r="N388" s="355"/>
      <c r="O388" s="355"/>
      <c r="P388" s="355"/>
      <c r="Q388" s="355"/>
      <c r="R388" s="355"/>
      <c r="S388" s="355"/>
      <c r="T388" s="355"/>
      <c r="U388" s="355"/>
      <c r="V388" s="355"/>
      <c r="W388" s="355"/>
      <c r="X388" s="355"/>
      <c r="Y388" s="355"/>
      <c r="Z388" s="355"/>
      <c r="AA388" s="355"/>
      <c r="AB388" s="355"/>
      <c r="AC388" s="355">
        <v>7000</v>
      </c>
      <c r="AD388" s="355"/>
      <c r="AE388" s="355"/>
      <c r="AF388" s="355"/>
      <c r="AG388" s="355"/>
      <c r="AH388" s="355"/>
      <c r="AI388" s="728" t="s">
        <v>1195</v>
      </c>
    </row>
    <row r="389" spans="1:36" s="360" customFormat="1" ht="25.5">
      <c r="A389" s="233"/>
      <c r="B389" s="720" t="s">
        <v>423</v>
      </c>
      <c r="C389" s="717" t="s">
        <v>406</v>
      </c>
      <c r="D389" s="717"/>
      <c r="E389" s="717" t="s">
        <v>71</v>
      </c>
      <c r="F389" s="355">
        <v>2000</v>
      </c>
      <c r="G389" s="355">
        <v>2000</v>
      </c>
      <c r="H389" s="235"/>
      <c r="I389" s="235"/>
      <c r="J389" s="235"/>
      <c r="K389" s="355">
        <v>2000</v>
      </c>
      <c r="L389" s="355">
        <v>2000</v>
      </c>
      <c r="M389" s="355"/>
      <c r="N389" s="355"/>
      <c r="O389" s="355"/>
      <c r="P389" s="355"/>
      <c r="Q389" s="355"/>
      <c r="R389" s="355"/>
      <c r="S389" s="355"/>
      <c r="T389" s="355"/>
      <c r="U389" s="355"/>
      <c r="V389" s="355"/>
      <c r="W389" s="355"/>
      <c r="X389" s="355"/>
      <c r="Y389" s="355"/>
      <c r="Z389" s="355"/>
      <c r="AA389" s="355"/>
      <c r="AB389" s="235"/>
      <c r="AC389" s="355">
        <v>2000</v>
      </c>
      <c r="AD389" s="235"/>
      <c r="AE389" s="235"/>
      <c r="AF389" s="235"/>
      <c r="AG389" s="235"/>
      <c r="AH389" s="235"/>
      <c r="AI389" s="728" t="s">
        <v>1194</v>
      </c>
    </row>
    <row r="390" spans="1:36" s="360" customFormat="1" ht="25.5">
      <c r="A390" s="233"/>
      <c r="B390" s="720" t="s">
        <v>424</v>
      </c>
      <c r="C390" s="717" t="s">
        <v>396</v>
      </c>
      <c r="D390" s="717"/>
      <c r="E390" s="717" t="s">
        <v>71</v>
      </c>
      <c r="F390" s="355">
        <v>3000</v>
      </c>
      <c r="G390" s="355">
        <v>3000</v>
      </c>
      <c r="H390" s="235"/>
      <c r="I390" s="235"/>
      <c r="J390" s="235"/>
      <c r="K390" s="355">
        <v>3000</v>
      </c>
      <c r="L390" s="355">
        <v>3000</v>
      </c>
      <c r="M390" s="355"/>
      <c r="N390" s="355"/>
      <c r="O390" s="355"/>
      <c r="P390" s="355"/>
      <c r="Q390" s="355"/>
      <c r="R390" s="355"/>
      <c r="S390" s="355"/>
      <c r="T390" s="355"/>
      <c r="U390" s="355"/>
      <c r="V390" s="355"/>
      <c r="W390" s="355"/>
      <c r="X390" s="355"/>
      <c r="Y390" s="355"/>
      <c r="Z390" s="355"/>
      <c r="AA390" s="355"/>
      <c r="AB390" s="235"/>
      <c r="AC390" s="355">
        <v>3000</v>
      </c>
      <c r="AD390" s="235"/>
      <c r="AE390" s="235"/>
      <c r="AF390" s="235"/>
      <c r="AG390" s="235"/>
      <c r="AH390" s="235"/>
      <c r="AI390" s="728" t="s">
        <v>1194</v>
      </c>
    </row>
    <row r="391" spans="1:36" s="360" customFormat="1" ht="25.5">
      <c r="A391" s="233"/>
      <c r="B391" s="720" t="s">
        <v>425</v>
      </c>
      <c r="C391" s="717" t="s">
        <v>396</v>
      </c>
      <c r="D391" s="717"/>
      <c r="E391" s="717" t="s">
        <v>71</v>
      </c>
      <c r="F391" s="355">
        <v>3000</v>
      </c>
      <c r="G391" s="355">
        <v>3000</v>
      </c>
      <c r="H391" s="235"/>
      <c r="I391" s="235"/>
      <c r="J391" s="235"/>
      <c r="K391" s="355">
        <v>3000</v>
      </c>
      <c r="L391" s="355">
        <v>3000</v>
      </c>
      <c r="M391" s="355"/>
      <c r="N391" s="355"/>
      <c r="O391" s="355"/>
      <c r="P391" s="355"/>
      <c r="Q391" s="355"/>
      <c r="R391" s="355"/>
      <c r="S391" s="355"/>
      <c r="T391" s="355"/>
      <c r="U391" s="355"/>
      <c r="V391" s="355"/>
      <c r="W391" s="355"/>
      <c r="X391" s="355"/>
      <c r="Y391" s="355"/>
      <c r="Z391" s="355"/>
      <c r="AA391" s="355"/>
      <c r="AB391" s="235"/>
      <c r="AC391" s="355">
        <v>3000</v>
      </c>
      <c r="AD391" s="235"/>
      <c r="AE391" s="235"/>
      <c r="AF391" s="235"/>
      <c r="AG391" s="235"/>
      <c r="AH391" s="235"/>
      <c r="AI391" s="728" t="s">
        <v>1194</v>
      </c>
    </row>
    <row r="392" spans="1:36" s="729" customFormat="1" ht="18" customHeight="1">
      <c r="A392" s="238" t="s">
        <v>996</v>
      </c>
      <c r="B392" s="725" t="s">
        <v>1480</v>
      </c>
      <c r="C392" s="724"/>
      <c r="D392" s="724"/>
      <c r="E392" s="724"/>
      <c r="F392" s="350">
        <f>SUBTOTAL(9,F393:F398)</f>
        <v>0</v>
      </c>
      <c r="G392" s="350">
        <f>SUBTOTAL(9,G393:G398)</f>
        <v>0</v>
      </c>
      <c r="H392" s="350">
        <f>SUBTOTAL(9,H393:H398)</f>
        <v>0</v>
      </c>
      <c r="I392" s="350"/>
      <c r="J392" s="350">
        <f>SUBTOTAL(9,J393:J398)</f>
        <v>0</v>
      </c>
      <c r="K392" s="350">
        <f>SUBTOTAL(9,K393:K398)</f>
        <v>0</v>
      </c>
      <c r="L392" s="350"/>
      <c r="M392" s="350"/>
      <c r="N392" s="350"/>
      <c r="O392" s="350"/>
      <c r="P392" s="350"/>
      <c r="Q392" s="350"/>
      <c r="R392" s="350"/>
      <c r="S392" s="350">
        <f t="shared" ref="S392:AA392" si="157">SUBTOTAL(9,S393:S398)</f>
        <v>19566</v>
      </c>
      <c r="T392" s="350">
        <f t="shared" si="157"/>
        <v>19566</v>
      </c>
      <c r="U392" s="350">
        <f t="shared" si="157"/>
        <v>0</v>
      </c>
      <c r="V392" s="350">
        <f t="shared" si="157"/>
        <v>0</v>
      </c>
      <c r="W392" s="350">
        <f t="shared" si="157"/>
        <v>0</v>
      </c>
      <c r="X392" s="350">
        <f t="shared" si="157"/>
        <v>19566</v>
      </c>
      <c r="Y392" s="350">
        <f t="shared" si="157"/>
        <v>19566</v>
      </c>
      <c r="Z392" s="350">
        <f t="shared" si="157"/>
        <v>0</v>
      </c>
      <c r="AA392" s="350">
        <f t="shared" si="157"/>
        <v>0</v>
      </c>
      <c r="AB392" s="350">
        <f t="shared" ref="AB392:AH392" si="158">SUBTOTAL(9,AB393:AB398)</f>
        <v>17700</v>
      </c>
      <c r="AC392" s="350">
        <f t="shared" si="158"/>
        <v>1000</v>
      </c>
      <c r="AD392" s="350">
        <f t="shared" si="158"/>
        <v>19700</v>
      </c>
      <c r="AE392" s="350">
        <f t="shared" si="158"/>
        <v>19700</v>
      </c>
      <c r="AF392" s="350">
        <f t="shared" si="158"/>
        <v>0</v>
      </c>
      <c r="AG392" s="350">
        <f t="shared" si="158"/>
        <v>0</v>
      </c>
      <c r="AH392" s="350">
        <f t="shared" si="158"/>
        <v>19700</v>
      </c>
      <c r="AI392" s="726"/>
    </row>
    <row r="393" spans="1:36" s="730" customFormat="1" ht="25.5">
      <c r="A393" s="233"/>
      <c r="B393" s="720"/>
      <c r="C393" s="717"/>
      <c r="D393" s="717"/>
      <c r="E393" s="717"/>
      <c r="F393" s="355"/>
      <c r="G393" s="355"/>
      <c r="H393" s="355"/>
      <c r="I393" s="355"/>
      <c r="J393" s="355"/>
      <c r="K393" s="355"/>
      <c r="L393" s="355"/>
      <c r="M393" s="355"/>
      <c r="N393" s="355"/>
      <c r="O393" s="727" t="s">
        <v>1201</v>
      </c>
      <c r="P393" s="355" t="s">
        <v>410</v>
      </c>
      <c r="Q393" s="591" t="s">
        <v>1202</v>
      </c>
      <c r="R393" s="355" t="s">
        <v>280</v>
      </c>
      <c r="S393" s="355">
        <f>+T393</f>
        <v>6000</v>
      </c>
      <c r="T393" s="355">
        <v>6000</v>
      </c>
      <c r="U393" s="355"/>
      <c r="V393" s="355"/>
      <c r="W393" s="355"/>
      <c r="X393" s="355">
        <f>+Y393</f>
        <v>6000</v>
      </c>
      <c r="Y393" s="355">
        <v>6000</v>
      </c>
      <c r="Z393" s="355"/>
      <c r="AA393" s="355"/>
      <c r="AB393" s="355"/>
      <c r="AC393" s="355">
        <v>1000</v>
      </c>
      <c r="AD393" s="355">
        <v>2000</v>
      </c>
      <c r="AE393" s="355">
        <v>2000</v>
      </c>
      <c r="AF393" s="355"/>
      <c r="AG393" s="355"/>
      <c r="AH393" s="355">
        <v>2000</v>
      </c>
      <c r="AI393" s="717"/>
    </row>
    <row r="394" spans="1:36" s="730" customFormat="1" ht="25.5">
      <c r="A394" s="233"/>
      <c r="B394" s="720"/>
      <c r="C394" s="717"/>
      <c r="D394" s="717"/>
      <c r="E394" s="717"/>
      <c r="F394" s="355"/>
      <c r="G394" s="355"/>
      <c r="H394" s="355"/>
      <c r="I394" s="355"/>
      <c r="J394" s="355"/>
      <c r="K394" s="355"/>
      <c r="L394" s="355"/>
      <c r="M394" s="355"/>
      <c r="N394" s="355"/>
      <c r="O394" s="727" t="s">
        <v>1203</v>
      </c>
      <c r="P394" s="355" t="s">
        <v>410</v>
      </c>
      <c r="Q394" s="591" t="s">
        <v>1204</v>
      </c>
      <c r="R394" s="355" t="s">
        <v>280</v>
      </c>
      <c r="S394" s="355">
        <f t="shared" ref="S394:S398" si="159">+T394</f>
        <v>5500</v>
      </c>
      <c r="T394" s="355">
        <v>5500</v>
      </c>
      <c r="U394" s="355"/>
      <c r="V394" s="355"/>
      <c r="W394" s="355"/>
      <c r="X394" s="355">
        <f t="shared" ref="X394:X397" si="160">+Y394</f>
        <v>5500</v>
      </c>
      <c r="Y394" s="355">
        <v>5500</v>
      </c>
      <c r="Z394" s="355"/>
      <c r="AA394" s="355"/>
      <c r="AB394" s="355">
        <v>4566</v>
      </c>
      <c r="AC394" s="355"/>
      <c r="AD394" s="355">
        <v>4566</v>
      </c>
      <c r="AE394" s="355">
        <v>4566</v>
      </c>
      <c r="AF394" s="355"/>
      <c r="AG394" s="355"/>
      <c r="AH394" s="355">
        <v>4566</v>
      </c>
      <c r="AI394" s="717"/>
    </row>
    <row r="395" spans="1:36" s="730" customFormat="1" ht="38.25">
      <c r="A395" s="233"/>
      <c r="B395" s="720"/>
      <c r="C395" s="717"/>
      <c r="D395" s="717"/>
      <c r="E395" s="717"/>
      <c r="F395" s="355"/>
      <c r="G395" s="355"/>
      <c r="H395" s="355"/>
      <c r="I395" s="355"/>
      <c r="J395" s="355"/>
      <c r="K395" s="355"/>
      <c r="L395" s="355"/>
      <c r="M395" s="355"/>
      <c r="N395" s="355"/>
      <c r="O395" s="727" t="s">
        <v>1196</v>
      </c>
      <c r="P395" s="355" t="s">
        <v>406</v>
      </c>
      <c r="Q395" s="591" t="s">
        <v>282</v>
      </c>
      <c r="R395" s="355" t="s">
        <v>280</v>
      </c>
      <c r="S395" s="355">
        <f t="shared" si="159"/>
        <v>6066</v>
      </c>
      <c r="T395" s="355">
        <v>6066</v>
      </c>
      <c r="U395" s="355"/>
      <c r="V395" s="355"/>
      <c r="W395" s="355"/>
      <c r="X395" s="355">
        <f t="shared" si="160"/>
        <v>6066</v>
      </c>
      <c r="Y395" s="355">
        <v>6066</v>
      </c>
      <c r="Z395" s="355"/>
      <c r="AA395" s="355"/>
      <c r="AB395" s="355">
        <v>3500</v>
      </c>
      <c r="AC395" s="355"/>
      <c r="AD395" s="355">
        <v>3500</v>
      </c>
      <c r="AE395" s="355">
        <v>3500</v>
      </c>
      <c r="AF395" s="355"/>
      <c r="AG395" s="355"/>
      <c r="AH395" s="355">
        <v>3500</v>
      </c>
      <c r="AI395" s="717"/>
    </row>
    <row r="396" spans="1:36" s="730" customFormat="1" ht="38.25">
      <c r="A396" s="233"/>
      <c r="B396" s="720"/>
      <c r="C396" s="717"/>
      <c r="D396" s="717"/>
      <c r="E396" s="717"/>
      <c r="F396" s="355"/>
      <c r="G396" s="355"/>
      <c r="H396" s="355"/>
      <c r="I396" s="355"/>
      <c r="J396" s="355"/>
      <c r="K396" s="355"/>
      <c r="L396" s="355"/>
      <c r="M396" s="355"/>
      <c r="N396" s="355"/>
      <c r="O396" s="727" t="s">
        <v>1197</v>
      </c>
      <c r="P396" s="355" t="s">
        <v>405</v>
      </c>
      <c r="Q396" s="591" t="s">
        <v>1198</v>
      </c>
      <c r="R396" s="355" t="s">
        <v>280</v>
      </c>
      <c r="S396" s="355">
        <f t="shared" si="159"/>
        <v>2000</v>
      </c>
      <c r="T396" s="355">
        <v>2000</v>
      </c>
      <c r="U396" s="355"/>
      <c r="V396" s="355"/>
      <c r="W396" s="355"/>
      <c r="X396" s="355">
        <f t="shared" si="160"/>
        <v>2000</v>
      </c>
      <c r="Y396" s="355">
        <v>2000</v>
      </c>
      <c r="Z396" s="355"/>
      <c r="AA396" s="355"/>
      <c r="AB396" s="355">
        <v>1400</v>
      </c>
      <c r="AC396" s="355"/>
      <c r="AD396" s="355">
        <v>1400</v>
      </c>
      <c r="AE396" s="355">
        <v>1400</v>
      </c>
      <c r="AF396" s="355"/>
      <c r="AG396" s="355"/>
      <c r="AH396" s="355">
        <v>1400</v>
      </c>
      <c r="AI396" s="717"/>
    </row>
    <row r="397" spans="1:36" s="387" customFormat="1" ht="38.25">
      <c r="A397" s="384"/>
      <c r="B397" s="385"/>
      <c r="C397" s="386"/>
      <c r="D397" s="386"/>
      <c r="E397" s="386"/>
      <c r="F397" s="345"/>
      <c r="G397" s="345"/>
      <c r="H397" s="345"/>
      <c r="I397" s="345"/>
      <c r="J397" s="345"/>
      <c r="K397" s="345"/>
      <c r="L397" s="345"/>
      <c r="M397" s="345"/>
      <c r="N397" s="345"/>
      <c r="O397" s="715" t="s">
        <v>1199</v>
      </c>
      <c r="P397" s="345" t="s">
        <v>396</v>
      </c>
      <c r="Q397" s="702" t="s">
        <v>299</v>
      </c>
      <c r="R397" s="345" t="s">
        <v>280</v>
      </c>
      <c r="S397" s="345">
        <f t="shared" si="159"/>
        <v>0</v>
      </c>
      <c r="T397" s="345"/>
      <c r="U397" s="345"/>
      <c r="V397" s="345"/>
      <c r="W397" s="345"/>
      <c r="X397" s="345">
        <f t="shared" si="160"/>
        <v>0</v>
      </c>
      <c r="Y397" s="345"/>
      <c r="Z397" s="345"/>
      <c r="AA397" s="345"/>
      <c r="AB397" s="345">
        <v>2234</v>
      </c>
      <c r="AC397" s="345"/>
      <c r="AD397" s="345">
        <v>2234</v>
      </c>
      <c r="AE397" s="345">
        <v>2234</v>
      </c>
      <c r="AF397" s="345"/>
      <c r="AG397" s="345"/>
      <c r="AH397" s="345">
        <v>2234</v>
      </c>
      <c r="AI397" s="716" t="s">
        <v>1481</v>
      </c>
      <c r="AJ397" s="388"/>
    </row>
    <row r="398" spans="1:36" s="387" customFormat="1" ht="25.5">
      <c r="A398" s="384"/>
      <c r="B398" s="385"/>
      <c r="C398" s="386"/>
      <c r="D398" s="386"/>
      <c r="E398" s="386"/>
      <c r="F398" s="345"/>
      <c r="G398" s="345"/>
      <c r="H398" s="345"/>
      <c r="I398" s="345"/>
      <c r="J398" s="345"/>
      <c r="K398" s="345"/>
      <c r="L398" s="345"/>
      <c r="M398" s="345"/>
      <c r="N398" s="345"/>
      <c r="O398" s="715" t="s">
        <v>1200</v>
      </c>
      <c r="P398" s="345" t="s">
        <v>397</v>
      </c>
      <c r="Q398" s="702" t="s">
        <v>817</v>
      </c>
      <c r="R398" s="345" t="s">
        <v>280</v>
      </c>
      <c r="S398" s="345">
        <f t="shared" si="159"/>
        <v>0</v>
      </c>
      <c r="T398" s="345"/>
      <c r="U398" s="345"/>
      <c r="V398" s="345"/>
      <c r="W398" s="345"/>
      <c r="X398" s="345"/>
      <c r="Y398" s="345"/>
      <c r="Z398" s="345"/>
      <c r="AA398" s="345"/>
      <c r="AB398" s="345">
        <v>6000</v>
      </c>
      <c r="AC398" s="345"/>
      <c r="AD398" s="345">
        <v>6000</v>
      </c>
      <c r="AE398" s="345">
        <v>6000</v>
      </c>
      <c r="AF398" s="345"/>
      <c r="AG398" s="345"/>
      <c r="AH398" s="345">
        <v>6000</v>
      </c>
      <c r="AI398" s="716" t="s">
        <v>1481</v>
      </c>
    </row>
    <row r="399" spans="1:36" s="282" customFormat="1" ht="18" customHeight="1">
      <c r="A399" s="233" t="s">
        <v>46</v>
      </c>
      <c r="B399" s="389" t="s">
        <v>258</v>
      </c>
      <c r="C399" s="233"/>
      <c r="D399" s="234"/>
      <c r="E399" s="233"/>
      <c r="F399" s="252">
        <f>+F400+F407</f>
        <v>20550</v>
      </c>
      <c r="G399" s="252">
        <f t="shared" ref="G399:AH399" si="161">+G400+G407</f>
        <v>20550</v>
      </c>
      <c r="H399" s="252">
        <f t="shared" si="161"/>
        <v>0</v>
      </c>
      <c r="I399" s="252"/>
      <c r="J399" s="252">
        <f t="shared" si="161"/>
        <v>0</v>
      </c>
      <c r="K399" s="252">
        <f t="shared" si="161"/>
        <v>20550</v>
      </c>
      <c r="L399" s="252"/>
      <c r="M399" s="252"/>
      <c r="N399" s="252"/>
      <c r="O399" s="252"/>
      <c r="P399" s="252"/>
      <c r="Q399" s="252"/>
      <c r="R399" s="252"/>
      <c r="S399" s="252"/>
      <c r="T399" s="252"/>
      <c r="U399" s="252"/>
      <c r="V399" s="252"/>
      <c r="W399" s="252"/>
      <c r="X399" s="252"/>
      <c r="Y399" s="252"/>
      <c r="Z399" s="252"/>
      <c r="AA399" s="252"/>
      <c r="AB399" s="582">
        <f t="shared" si="161"/>
        <v>16550</v>
      </c>
      <c r="AC399" s="582">
        <f t="shared" si="161"/>
        <v>16550</v>
      </c>
      <c r="AD399" s="582">
        <f t="shared" si="161"/>
        <v>21500</v>
      </c>
      <c r="AE399" s="582">
        <f t="shared" si="161"/>
        <v>20550</v>
      </c>
      <c r="AF399" s="582">
        <f t="shared" si="161"/>
        <v>0</v>
      </c>
      <c r="AG399" s="582">
        <f t="shared" si="161"/>
        <v>0</v>
      </c>
      <c r="AH399" s="582">
        <f t="shared" si="161"/>
        <v>20550</v>
      </c>
      <c r="AI399" s="236"/>
    </row>
    <row r="400" spans="1:36" s="283" customFormat="1" ht="27">
      <c r="A400" s="390" t="s">
        <v>940</v>
      </c>
      <c r="B400" s="391" t="s">
        <v>952</v>
      </c>
      <c r="C400" s="390"/>
      <c r="D400" s="391"/>
      <c r="E400" s="390"/>
      <c r="F400" s="392">
        <f>SUM(F401:F406)</f>
        <v>20550</v>
      </c>
      <c r="G400" s="392">
        <f t="shared" ref="G400:AH400" si="162">SUM(G401:G406)</f>
        <v>20550</v>
      </c>
      <c r="H400" s="392">
        <f t="shared" si="162"/>
        <v>0</v>
      </c>
      <c r="I400" s="392"/>
      <c r="J400" s="392">
        <f t="shared" si="162"/>
        <v>0</v>
      </c>
      <c r="K400" s="392">
        <f t="shared" si="162"/>
        <v>20550</v>
      </c>
      <c r="L400" s="392"/>
      <c r="M400" s="392"/>
      <c r="N400" s="392"/>
      <c r="O400" s="392"/>
      <c r="P400" s="392"/>
      <c r="Q400" s="392"/>
      <c r="R400" s="392"/>
      <c r="S400" s="392"/>
      <c r="T400" s="392"/>
      <c r="U400" s="392"/>
      <c r="V400" s="392"/>
      <c r="W400" s="392"/>
      <c r="X400" s="392"/>
      <c r="Y400" s="392"/>
      <c r="Z400" s="392"/>
      <c r="AA400" s="392"/>
      <c r="AB400" s="585">
        <f t="shared" si="162"/>
        <v>1300</v>
      </c>
      <c r="AC400" s="585">
        <f t="shared" si="162"/>
        <v>16550</v>
      </c>
      <c r="AD400" s="585">
        <f t="shared" si="162"/>
        <v>5300</v>
      </c>
      <c r="AE400" s="585">
        <f t="shared" si="162"/>
        <v>5300</v>
      </c>
      <c r="AF400" s="585">
        <f t="shared" si="162"/>
        <v>0</v>
      </c>
      <c r="AG400" s="585">
        <f t="shared" si="162"/>
        <v>0</v>
      </c>
      <c r="AH400" s="585">
        <f t="shared" si="162"/>
        <v>5300</v>
      </c>
      <c r="AI400" s="393"/>
    </row>
    <row r="401" spans="1:35" s="282" customFormat="1" ht="38.25">
      <c r="A401" s="394">
        <v>1</v>
      </c>
      <c r="B401" s="395" t="s">
        <v>331</v>
      </c>
      <c r="C401" s="394" t="s">
        <v>276</v>
      </c>
      <c r="D401" s="394" t="s">
        <v>1205</v>
      </c>
      <c r="E401" s="394" t="s">
        <v>173</v>
      </c>
      <c r="F401" s="396">
        <v>7200</v>
      </c>
      <c r="G401" s="396">
        <v>7200</v>
      </c>
      <c r="H401" s="396"/>
      <c r="I401" s="396"/>
      <c r="J401" s="396"/>
      <c r="K401" s="396">
        <v>7200</v>
      </c>
      <c r="L401" s="396"/>
      <c r="M401" s="396"/>
      <c r="N401" s="396"/>
      <c r="O401" s="396"/>
      <c r="P401" s="396"/>
      <c r="Q401" s="396"/>
      <c r="R401" s="396"/>
      <c r="S401" s="396"/>
      <c r="T401" s="396"/>
      <c r="U401" s="396"/>
      <c r="V401" s="396"/>
      <c r="W401" s="396"/>
      <c r="X401" s="396"/>
      <c r="Y401" s="396"/>
      <c r="Z401" s="396"/>
      <c r="AA401" s="396"/>
      <c r="AB401" s="586"/>
      <c r="AC401" s="586">
        <v>7200</v>
      </c>
      <c r="AD401" s="586">
        <v>0</v>
      </c>
      <c r="AE401" s="586">
        <v>0</v>
      </c>
      <c r="AF401" s="586">
        <v>0</v>
      </c>
      <c r="AG401" s="586">
        <v>0</v>
      </c>
      <c r="AH401" s="586">
        <v>0</v>
      </c>
      <c r="AI401" s="397" t="s">
        <v>1206</v>
      </c>
    </row>
    <row r="402" spans="1:35" s="282" customFormat="1" ht="25.5">
      <c r="A402" s="394">
        <v>2</v>
      </c>
      <c r="B402" s="395" t="s">
        <v>342</v>
      </c>
      <c r="C402" s="394" t="s">
        <v>273</v>
      </c>
      <c r="D402" s="394" t="s">
        <v>343</v>
      </c>
      <c r="E402" s="394" t="s">
        <v>173</v>
      </c>
      <c r="F402" s="396">
        <v>3000</v>
      </c>
      <c r="G402" s="396">
        <v>3000</v>
      </c>
      <c r="H402" s="396"/>
      <c r="I402" s="396"/>
      <c r="J402" s="396"/>
      <c r="K402" s="396">
        <v>3000</v>
      </c>
      <c r="L402" s="396"/>
      <c r="M402" s="396"/>
      <c r="N402" s="396"/>
      <c r="O402" s="396"/>
      <c r="P402" s="396"/>
      <c r="Q402" s="396"/>
      <c r="R402" s="396"/>
      <c r="S402" s="396"/>
      <c r="T402" s="396"/>
      <c r="U402" s="396"/>
      <c r="V402" s="396"/>
      <c r="W402" s="396"/>
      <c r="X402" s="396"/>
      <c r="Y402" s="396"/>
      <c r="Z402" s="396"/>
      <c r="AA402" s="396"/>
      <c r="AB402" s="586"/>
      <c r="AC402" s="586">
        <v>3000</v>
      </c>
      <c r="AD402" s="586">
        <v>0</v>
      </c>
      <c r="AE402" s="586">
        <v>0</v>
      </c>
      <c r="AF402" s="586">
        <v>0</v>
      </c>
      <c r="AG402" s="586">
        <v>0</v>
      </c>
      <c r="AH402" s="586">
        <v>0</v>
      </c>
      <c r="AI402" s="397" t="s">
        <v>1207</v>
      </c>
    </row>
    <row r="403" spans="1:35" s="282" customFormat="1" ht="25.5">
      <c r="A403" s="394">
        <v>3</v>
      </c>
      <c r="B403" s="395" t="s">
        <v>344</v>
      </c>
      <c r="C403" s="394" t="s">
        <v>275</v>
      </c>
      <c r="D403" s="394" t="s">
        <v>1208</v>
      </c>
      <c r="E403" s="394" t="s">
        <v>173</v>
      </c>
      <c r="F403" s="396">
        <v>3000</v>
      </c>
      <c r="G403" s="396">
        <v>3000</v>
      </c>
      <c r="H403" s="396"/>
      <c r="I403" s="396"/>
      <c r="J403" s="396"/>
      <c r="K403" s="396">
        <v>3000</v>
      </c>
      <c r="L403" s="396"/>
      <c r="M403" s="396"/>
      <c r="N403" s="396"/>
      <c r="O403" s="396"/>
      <c r="P403" s="396"/>
      <c r="Q403" s="396"/>
      <c r="R403" s="396"/>
      <c r="S403" s="396"/>
      <c r="T403" s="396"/>
      <c r="U403" s="396"/>
      <c r="V403" s="396"/>
      <c r="W403" s="396"/>
      <c r="X403" s="396"/>
      <c r="Y403" s="396"/>
      <c r="Z403" s="396"/>
      <c r="AA403" s="396"/>
      <c r="AB403" s="586"/>
      <c r="AC403" s="586">
        <v>3000</v>
      </c>
      <c r="AD403" s="586">
        <v>0</v>
      </c>
      <c r="AE403" s="586">
        <v>0</v>
      </c>
      <c r="AF403" s="586">
        <v>0</v>
      </c>
      <c r="AG403" s="586">
        <v>0</v>
      </c>
      <c r="AH403" s="586">
        <v>0</v>
      </c>
      <c r="AI403" s="397" t="s">
        <v>1207</v>
      </c>
    </row>
    <row r="404" spans="1:35" s="282" customFormat="1" ht="25.5">
      <c r="A404" s="394">
        <v>4</v>
      </c>
      <c r="B404" s="395" t="s">
        <v>335</v>
      </c>
      <c r="C404" s="394" t="s">
        <v>275</v>
      </c>
      <c r="D404" s="394" t="s">
        <v>826</v>
      </c>
      <c r="E404" s="394" t="s">
        <v>173</v>
      </c>
      <c r="F404" s="396">
        <v>2400</v>
      </c>
      <c r="G404" s="396">
        <v>2400</v>
      </c>
      <c r="H404" s="396"/>
      <c r="I404" s="396"/>
      <c r="J404" s="396"/>
      <c r="K404" s="396">
        <v>2400</v>
      </c>
      <c r="L404" s="396"/>
      <c r="M404" s="396"/>
      <c r="N404" s="396"/>
      <c r="O404" s="396"/>
      <c r="P404" s="396"/>
      <c r="Q404" s="396"/>
      <c r="R404" s="396"/>
      <c r="S404" s="396"/>
      <c r="T404" s="396"/>
      <c r="U404" s="396"/>
      <c r="V404" s="396"/>
      <c r="W404" s="396"/>
      <c r="X404" s="396"/>
      <c r="Y404" s="396"/>
      <c r="Z404" s="396"/>
      <c r="AA404" s="396"/>
      <c r="AB404" s="586"/>
      <c r="AC404" s="586">
        <v>2400</v>
      </c>
      <c r="AD404" s="586">
        <v>0</v>
      </c>
      <c r="AE404" s="586">
        <v>0</v>
      </c>
      <c r="AF404" s="586">
        <v>0</v>
      </c>
      <c r="AG404" s="586">
        <v>0</v>
      </c>
      <c r="AH404" s="586">
        <v>0</v>
      </c>
      <c r="AI404" s="397" t="s">
        <v>1209</v>
      </c>
    </row>
    <row r="405" spans="1:35" s="282" customFormat="1" ht="38.25">
      <c r="A405" s="394">
        <v>5</v>
      </c>
      <c r="B405" s="395" t="s">
        <v>1210</v>
      </c>
      <c r="C405" s="394" t="s">
        <v>273</v>
      </c>
      <c r="D405" s="394" t="s">
        <v>1211</v>
      </c>
      <c r="E405" s="394" t="s">
        <v>173</v>
      </c>
      <c r="F405" s="396">
        <v>950</v>
      </c>
      <c r="G405" s="396">
        <v>950</v>
      </c>
      <c r="H405" s="396"/>
      <c r="I405" s="396"/>
      <c r="J405" s="396"/>
      <c r="K405" s="396">
        <v>950</v>
      </c>
      <c r="L405" s="396"/>
      <c r="M405" s="396"/>
      <c r="N405" s="396"/>
      <c r="O405" s="396"/>
      <c r="P405" s="396"/>
      <c r="Q405" s="396"/>
      <c r="R405" s="396"/>
      <c r="S405" s="396"/>
      <c r="T405" s="396"/>
      <c r="U405" s="396"/>
      <c r="V405" s="396"/>
      <c r="W405" s="396"/>
      <c r="X405" s="396"/>
      <c r="Y405" s="396"/>
      <c r="Z405" s="396"/>
      <c r="AA405" s="396"/>
      <c r="AB405" s="586"/>
      <c r="AC405" s="586">
        <v>950</v>
      </c>
      <c r="AD405" s="586">
        <v>0</v>
      </c>
      <c r="AE405" s="586">
        <v>0</v>
      </c>
      <c r="AF405" s="586">
        <v>0</v>
      </c>
      <c r="AG405" s="586">
        <v>0</v>
      </c>
      <c r="AH405" s="586">
        <v>0</v>
      </c>
      <c r="AI405" s="397" t="s">
        <v>1212</v>
      </c>
    </row>
    <row r="406" spans="1:35" s="282" customFormat="1" ht="38.25">
      <c r="A406" s="394">
        <v>6</v>
      </c>
      <c r="B406" s="395" t="s">
        <v>333</v>
      </c>
      <c r="C406" s="394" t="s">
        <v>275</v>
      </c>
      <c r="D406" s="394" t="s">
        <v>879</v>
      </c>
      <c r="E406" s="394" t="s">
        <v>163</v>
      </c>
      <c r="F406" s="396">
        <v>4000</v>
      </c>
      <c r="G406" s="396">
        <v>4000</v>
      </c>
      <c r="H406" s="396"/>
      <c r="I406" s="396"/>
      <c r="J406" s="396"/>
      <c r="K406" s="396">
        <v>4000</v>
      </c>
      <c r="L406" s="396"/>
      <c r="M406" s="396"/>
      <c r="N406" s="396"/>
      <c r="O406" s="396"/>
      <c r="P406" s="396"/>
      <c r="Q406" s="396"/>
      <c r="R406" s="396"/>
      <c r="S406" s="396"/>
      <c r="T406" s="396"/>
      <c r="U406" s="396"/>
      <c r="V406" s="396"/>
      <c r="W406" s="396"/>
      <c r="X406" s="396"/>
      <c r="Y406" s="396"/>
      <c r="Z406" s="396"/>
      <c r="AA406" s="396"/>
      <c r="AB406" s="586">
        <v>1300</v>
      </c>
      <c r="AC406" s="586"/>
      <c r="AD406" s="586">
        <v>5300</v>
      </c>
      <c r="AE406" s="586">
        <v>5300</v>
      </c>
      <c r="AF406" s="586"/>
      <c r="AG406" s="586"/>
      <c r="AH406" s="586">
        <v>5300</v>
      </c>
      <c r="AI406" s="397" t="s">
        <v>1213</v>
      </c>
    </row>
    <row r="407" spans="1:35" s="283" customFormat="1" ht="18" customHeight="1">
      <c r="A407" s="390" t="s">
        <v>946</v>
      </c>
      <c r="B407" s="391" t="s">
        <v>997</v>
      </c>
      <c r="C407" s="390"/>
      <c r="D407" s="390"/>
      <c r="E407" s="390"/>
      <c r="F407" s="392">
        <f>SUM(F408:F413)</f>
        <v>0</v>
      </c>
      <c r="G407" s="392">
        <f t="shared" ref="G407:AH407" si="163">SUM(G408:G413)</f>
        <v>0</v>
      </c>
      <c r="H407" s="392">
        <f t="shared" si="163"/>
        <v>0</v>
      </c>
      <c r="I407" s="392"/>
      <c r="J407" s="392">
        <f t="shared" si="163"/>
        <v>0</v>
      </c>
      <c r="K407" s="392">
        <f t="shared" si="163"/>
        <v>0</v>
      </c>
      <c r="L407" s="392"/>
      <c r="M407" s="392"/>
      <c r="N407" s="392"/>
      <c r="O407" s="392"/>
      <c r="P407" s="392"/>
      <c r="Q407" s="392"/>
      <c r="R407" s="392"/>
      <c r="S407" s="392"/>
      <c r="T407" s="392"/>
      <c r="U407" s="392"/>
      <c r="V407" s="392"/>
      <c r="W407" s="392"/>
      <c r="X407" s="392"/>
      <c r="Y407" s="392"/>
      <c r="Z407" s="392"/>
      <c r="AA407" s="392"/>
      <c r="AB407" s="585">
        <f t="shared" si="163"/>
        <v>15250</v>
      </c>
      <c r="AC407" s="585">
        <f t="shared" si="163"/>
        <v>0</v>
      </c>
      <c r="AD407" s="585">
        <f t="shared" si="163"/>
        <v>16200</v>
      </c>
      <c r="AE407" s="585">
        <f t="shared" si="163"/>
        <v>15250</v>
      </c>
      <c r="AF407" s="585">
        <f t="shared" si="163"/>
        <v>0</v>
      </c>
      <c r="AG407" s="585">
        <f t="shared" si="163"/>
        <v>0</v>
      </c>
      <c r="AH407" s="585">
        <f t="shared" si="163"/>
        <v>15250</v>
      </c>
      <c r="AI407" s="393"/>
    </row>
    <row r="408" spans="1:35" s="282" customFormat="1" ht="38.25">
      <c r="A408" s="394">
        <v>1</v>
      </c>
      <c r="B408" s="395" t="s">
        <v>1214</v>
      </c>
      <c r="C408" s="394" t="s">
        <v>274</v>
      </c>
      <c r="D408" s="394" t="s">
        <v>1215</v>
      </c>
      <c r="E408" s="394" t="s">
        <v>280</v>
      </c>
      <c r="F408" s="396"/>
      <c r="G408" s="396"/>
      <c r="H408" s="396"/>
      <c r="I408" s="396"/>
      <c r="J408" s="396"/>
      <c r="K408" s="396">
        <v>0</v>
      </c>
      <c r="L408" s="396"/>
      <c r="M408" s="396"/>
      <c r="N408" s="396"/>
      <c r="O408" s="396"/>
      <c r="P408" s="396"/>
      <c r="Q408" s="396"/>
      <c r="R408" s="396"/>
      <c r="S408" s="396"/>
      <c r="T408" s="396"/>
      <c r="U408" s="396"/>
      <c r="V408" s="396"/>
      <c r="W408" s="396"/>
      <c r="X408" s="396"/>
      <c r="Y408" s="396"/>
      <c r="Z408" s="396"/>
      <c r="AA408" s="396"/>
      <c r="AB408" s="586">
        <v>2100</v>
      </c>
      <c r="AC408" s="586"/>
      <c r="AD408" s="586">
        <v>2200</v>
      </c>
      <c r="AE408" s="586">
        <v>2100</v>
      </c>
      <c r="AF408" s="586"/>
      <c r="AG408" s="586"/>
      <c r="AH408" s="586">
        <v>2100</v>
      </c>
      <c r="AI408" s="397" t="s">
        <v>960</v>
      </c>
    </row>
    <row r="409" spans="1:35" s="282" customFormat="1" ht="38.25">
      <c r="A409" s="394">
        <v>2</v>
      </c>
      <c r="B409" s="395" t="s">
        <v>1216</v>
      </c>
      <c r="C409" s="394" t="s">
        <v>276</v>
      </c>
      <c r="D409" s="394" t="s">
        <v>1217</v>
      </c>
      <c r="E409" s="394" t="s">
        <v>280</v>
      </c>
      <c r="F409" s="396"/>
      <c r="G409" s="396"/>
      <c r="H409" s="396"/>
      <c r="I409" s="396"/>
      <c r="J409" s="396"/>
      <c r="K409" s="396">
        <v>0</v>
      </c>
      <c r="L409" s="396"/>
      <c r="M409" s="396"/>
      <c r="N409" s="396"/>
      <c r="O409" s="396"/>
      <c r="P409" s="396"/>
      <c r="Q409" s="396"/>
      <c r="R409" s="396"/>
      <c r="S409" s="396"/>
      <c r="T409" s="396"/>
      <c r="U409" s="396"/>
      <c r="V409" s="396"/>
      <c r="W409" s="396"/>
      <c r="X409" s="396"/>
      <c r="Y409" s="396"/>
      <c r="Z409" s="396"/>
      <c r="AA409" s="396"/>
      <c r="AB409" s="586">
        <v>3000</v>
      </c>
      <c r="AC409" s="586"/>
      <c r="AD409" s="586">
        <v>3200</v>
      </c>
      <c r="AE409" s="586">
        <v>3000</v>
      </c>
      <c r="AF409" s="586"/>
      <c r="AG409" s="586"/>
      <c r="AH409" s="586">
        <v>3000</v>
      </c>
      <c r="AI409" s="397" t="s">
        <v>960</v>
      </c>
    </row>
    <row r="410" spans="1:35" s="282" customFormat="1" ht="25.5">
      <c r="A410" s="394">
        <v>3</v>
      </c>
      <c r="B410" s="395" t="s">
        <v>1218</v>
      </c>
      <c r="C410" s="394" t="s">
        <v>276</v>
      </c>
      <c r="D410" s="394" t="s">
        <v>816</v>
      </c>
      <c r="E410" s="394" t="s">
        <v>280</v>
      </c>
      <c r="F410" s="396"/>
      <c r="G410" s="396"/>
      <c r="H410" s="396"/>
      <c r="I410" s="396"/>
      <c r="J410" s="396"/>
      <c r="K410" s="396">
        <v>0</v>
      </c>
      <c r="L410" s="396"/>
      <c r="M410" s="396"/>
      <c r="N410" s="396"/>
      <c r="O410" s="396"/>
      <c r="P410" s="396"/>
      <c r="Q410" s="396"/>
      <c r="R410" s="396"/>
      <c r="S410" s="396"/>
      <c r="T410" s="396"/>
      <c r="U410" s="396"/>
      <c r="V410" s="396"/>
      <c r="W410" s="396"/>
      <c r="X410" s="396"/>
      <c r="Y410" s="396"/>
      <c r="Z410" s="396"/>
      <c r="AA410" s="396"/>
      <c r="AB410" s="586">
        <v>1500</v>
      </c>
      <c r="AC410" s="586"/>
      <c r="AD410" s="586">
        <v>1800</v>
      </c>
      <c r="AE410" s="586">
        <v>1500</v>
      </c>
      <c r="AF410" s="586"/>
      <c r="AG410" s="586"/>
      <c r="AH410" s="586">
        <v>1500</v>
      </c>
      <c r="AI410" s="397" t="s">
        <v>960</v>
      </c>
    </row>
    <row r="411" spans="1:35" s="282" customFormat="1" ht="25.5">
      <c r="A411" s="394">
        <v>4</v>
      </c>
      <c r="B411" s="395" t="s">
        <v>1219</v>
      </c>
      <c r="C411" s="394" t="s">
        <v>274</v>
      </c>
      <c r="D411" s="394" t="s">
        <v>1220</v>
      </c>
      <c r="E411" s="394" t="s">
        <v>280</v>
      </c>
      <c r="F411" s="396"/>
      <c r="G411" s="396"/>
      <c r="H411" s="396"/>
      <c r="I411" s="396"/>
      <c r="J411" s="396"/>
      <c r="K411" s="396">
        <v>0</v>
      </c>
      <c r="L411" s="396"/>
      <c r="M411" s="396"/>
      <c r="N411" s="396"/>
      <c r="O411" s="396"/>
      <c r="P411" s="396"/>
      <c r="Q411" s="396"/>
      <c r="R411" s="396"/>
      <c r="S411" s="396"/>
      <c r="T411" s="396"/>
      <c r="U411" s="396"/>
      <c r="V411" s="396"/>
      <c r="W411" s="396"/>
      <c r="X411" s="396"/>
      <c r="Y411" s="396"/>
      <c r="Z411" s="396"/>
      <c r="AA411" s="396"/>
      <c r="AB411" s="586">
        <v>1700</v>
      </c>
      <c r="AC411" s="586"/>
      <c r="AD411" s="586">
        <v>1800</v>
      </c>
      <c r="AE411" s="586">
        <v>1700</v>
      </c>
      <c r="AF411" s="586"/>
      <c r="AG411" s="586"/>
      <c r="AH411" s="586">
        <v>1700</v>
      </c>
      <c r="AI411" s="397" t="s">
        <v>960</v>
      </c>
    </row>
    <row r="412" spans="1:35" s="282" customFormat="1" ht="38.25">
      <c r="A412" s="394">
        <v>5</v>
      </c>
      <c r="B412" s="395" t="s">
        <v>1221</v>
      </c>
      <c r="C412" s="394" t="s">
        <v>276</v>
      </c>
      <c r="D412" s="394" t="s">
        <v>1222</v>
      </c>
      <c r="E412" s="394" t="s">
        <v>280</v>
      </c>
      <c r="F412" s="396"/>
      <c r="G412" s="396"/>
      <c r="H412" s="396"/>
      <c r="I412" s="396"/>
      <c r="J412" s="396"/>
      <c r="K412" s="396">
        <v>0</v>
      </c>
      <c r="L412" s="396"/>
      <c r="M412" s="396"/>
      <c r="N412" s="396"/>
      <c r="O412" s="396"/>
      <c r="P412" s="396"/>
      <c r="Q412" s="396"/>
      <c r="R412" s="396"/>
      <c r="S412" s="396"/>
      <c r="T412" s="396"/>
      <c r="U412" s="396"/>
      <c r="V412" s="396"/>
      <c r="W412" s="396"/>
      <c r="X412" s="396"/>
      <c r="Y412" s="396"/>
      <c r="Z412" s="396"/>
      <c r="AA412" s="396"/>
      <c r="AB412" s="586">
        <v>1100</v>
      </c>
      <c r="AC412" s="586"/>
      <c r="AD412" s="586">
        <v>1200</v>
      </c>
      <c r="AE412" s="586">
        <v>1100</v>
      </c>
      <c r="AF412" s="586"/>
      <c r="AG412" s="586"/>
      <c r="AH412" s="586">
        <v>1100</v>
      </c>
      <c r="AI412" s="397" t="s">
        <v>960</v>
      </c>
    </row>
    <row r="413" spans="1:35" s="282" customFormat="1" ht="25.5">
      <c r="A413" s="394">
        <v>6</v>
      </c>
      <c r="B413" s="395" t="s">
        <v>1223</v>
      </c>
      <c r="C413" s="394" t="s">
        <v>275</v>
      </c>
      <c r="D413" s="394" t="s">
        <v>1224</v>
      </c>
      <c r="E413" s="394" t="s">
        <v>280</v>
      </c>
      <c r="F413" s="396"/>
      <c r="G413" s="396"/>
      <c r="H413" s="396"/>
      <c r="I413" s="396"/>
      <c r="J413" s="396"/>
      <c r="K413" s="396">
        <v>0</v>
      </c>
      <c r="L413" s="396"/>
      <c r="M413" s="396"/>
      <c r="N413" s="396"/>
      <c r="O413" s="396"/>
      <c r="P413" s="396"/>
      <c r="Q413" s="396"/>
      <c r="R413" s="396"/>
      <c r="S413" s="396"/>
      <c r="T413" s="396"/>
      <c r="U413" s="396"/>
      <c r="V413" s="396"/>
      <c r="W413" s="396"/>
      <c r="X413" s="396"/>
      <c r="Y413" s="396"/>
      <c r="Z413" s="396"/>
      <c r="AA413" s="396"/>
      <c r="AB413" s="586">
        <v>5850</v>
      </c>
      <c r="AC413" s="586"/>
      <c r="AD413" s="586">
        <v>6000</v>
      </c>
      <c r="AE413" s="586">
        <v>5850</v>
      </c>
      <c r="AF413" s="586"/>
      <c r="AG413" s="586"/>
      <c r="AH413" s="586">
        <v>5850</v>
      </c>
      <c r="AI413" s="397" t="s">
        <v>960</v>
      </c>
    </row>
    <row r="414" spans="1:35" ht="18" customHeight="1">
      <c r="A414" s="398"/>
      <c r="B414" s="399"/>
      <c r="C414" s="398"/>
      <c r="D414" s="399"/>
      <c r="E414" s="398"/>
      <c r="F414" s="400"/>
      <c r="G414" s="400"/>
      <c r="H414" s="400"/>
      <c r="I414" s="400"/>
      <c r="J414" s="400"/>
      <c r="K414" s="400"/>
      <c r="L414" s="400"/>
      <c r="M414" s="400"/>
      <c r="N414" s="400"/>
      <c r="O414" s="400"/>
      <c r="P414" s="400"/>
      <c r="Q414" s="400"/>
      <c r="R414" s="400"/>
      <c r="S414" s="400"/>
      <c r="T414" s="400"/>
      <c r="U414" s="400"/>
      <c r="V414" s="400"/>
      <c r="W414" s="400"/>
      <c r="X414" s="400"/>
      <c r="Y414" s="400"/>
      <c r="Z414" s="400"/>
      <c r="AA414" s="400"/>
      <c r="AB414" s="587"/>
      <c r="AC414" s="587"/>
      <c r="AD414" s="587"/>
      <c r="AE414" s="587"/>
      <c r="AF414" s="587"/>
      <c r="AG414" s="587"/>
      <c r="AH414" s="587"/>
      <c r="AI414" s="401"/>
    </row>
    <row r="416" spans="1:35" ht="13.5">
      <c r="A416" s="1122" t="s">
        <v>1225</v>
      </c>
      <c r="B416" s="1122"/>
      <c r="C416" s="1122"/>
      <c r="D416" s="1122"/>
      <c r="E416" s="1122"/>
      <c r="F416" s="1122"/>
      <c r="G416" s="1122"/>
      <c r="H416" s="1122"/>
      <c r="I416" s="1122"/>
      <c r="J416" s="1122"/>
      <c r="K416" s="1122"/>
      <c r="L416" s="1122"/>
      <c r="M416" s="1122"/>
      <c r="N416" s="1122"/>
      <c r="O416" s="1122"/>
      <c r="P416" s="1122"/>
      <c r="Q416" s="1122"/>
      <c r="R416" s="1122"/>
      <c r="S416" s="1122"/>
      <c r="T416" s="1122"/>
      <c r="U416" s="1122"/>
      <c r="V416" s="1122"/>
      <c r="W416" s="1122"/>
      <c r="X416" s="1122"/>
      <c r="Y416" s="1122"/>
      <c r="Z416" s="1122"/>
      <c r="AA416" s="1122"/>
      <c r="AB416" s="1122"/>
      <c r="AC416" s="1122"/>
      <c r="AD416" s="1122"/>
      <c r="AE416" s="1122"/>
      <c r="AF416" s="1122"/>
      <c r="AG416" s="1122"/>
      <c r="AH416" s="1122"/>
      <c r="AI416" s="1122"/>
    </row>
    <row r="417" spans="1:35">
      <c r="A417" s="1124" t="s">
        <v>1226</v>
      </c>
      <c r="B417" s="1124"/>
      <c r="C417" s="1124"/>
      <c r="D417" s="1124"/>
      <c r="E417" s="1124"/>
      <c r="F417" s="1124"/>
      <c r="G417" s="1124"/>
      <c r="H417" s="1124"/>
      <c r="I417" s="1124"/>
      <c r="J417" s="1124"/>
      <c r="K417" s="1124"/>
      <c r="L417" s="1124"/>
      <c r="M417" s="1124"/>
      <c r="N417" s="1124"/>
      <c r="O417" s="1124"/>
      <c r="P417" s="1124"/>
      <c r="Q417" s="1124"/>
      <c r="R417" s="1124"/>
      <c r="S417" s="1124"/>
      <c r="T417" s="1124"/>
      <c r="U417" s="1124"/>
      <c r="V417" s="1124"/>
      <c r="W417" s="1124"/>
      <c r="X417" s="1124"/>
      <c r="Y417" s="1124"/>
      <c r="Z417" s="1124"/>
      <c r="AA417" s="1124"/>
      <c r="AB417" s="1124"/>
      <c r="AC417" s="1124"/>
      <c r="AD417" s="1124"/>
      <c r="AE417" s="1124"/>
      <c r="AF417" s="1124"/>
      <c r="AG417" s="1124"/>
      <c r="AH417" s="1124"/>
      <c r="AI417" s="1124"/>
    </row>
  </sheetData>
  <mergeCells count="51">
    <mergeCell ref="AJ337:AJ340"/>
    <mergeCell ref="P6:P8"/>
    <mergeCell ref="Y7:AA7"/>
    <mergeCell ref="AJ164:AJ170"/>
    <mergeCell ref="AJ242:AJ244"/>
    <mergeCell ref="AJ249:AJ250"/>
    <mergeCell ref="X6:AA6"/>
    <mergeCell ref="T278:T279"/>
    <mergeCell ref="U278:U279"/>
    <mergeCell ref="V278:V279"/>
    <mergeCell ref="W278:W279"/>
    <mergeCell ref="X278:X279"/>
    <mergeCell ref="Y278:Y279"/>
    <mergeCell ref="Z278:Z279"/>
    <mergeCell ref="AA278:AA279"/>
    <mergeCell ref="A416:AI416"/>
    <mergeCell ref="AH1:AI1"/>
    <mergeCell ref="A417:AI417"/>
    <mergeCell ref="AB6:AC7"/>
    <mergeCell ref="AD6:AG7"/>
    <mergeCell ref="AH6:AH8"/>
    <mergeCell ref="AI6:AI8"/>
    <mergeCell ref="F6:J6"/>
    <mergeCell ref="F7:F8"/>
    <mergeCell ref="G7:J7"/>
    <mergeCell ref="K6:N6"/>
    <mergeCell ref="K7:K8"/>
    <mergeCell ref="L7:N7"/>
    <mergeCell ref="C5:N5"/>
    <mergeCell ref="O6:O8"/>
    <mergeCell ref="X7:X8"/>
    <mergeCell ref="A5:A8"/>
    <mergeCell ref="AJ95:AJ100"/>
    <mergeCell ref="A2:AI2"/>
    <mergeCell ref="A3:AI3"/>
    <mergeCell ref="AG4:AI4"/>
    <mergeCell ref="C6:C8"/>
    <mergeCell ref="D6:D8"/>
    <mergeCell ref="E6:E8"/>
    <mergeCell ref="Q6:Q8"/>
    <mergeCell ref="R6:R8"/>
    <mergeCell ref="B5:B8"/>
    <mergeCell ref="O5:AH5"/>
    <mergeCell ref="S6:W6"/>
    <mergeCell ref="T7:W7"/>
    <mergeCell ref="S7:S8"/>
    <mergeCell ref="O278:O279"/>
    <mergeCell ref="P278:P279"/>
    <mergeCell ref="R278:R279"/>
    <mergeCell ref="S278:S279"/>
    <mergeCell ref="Q278:Q279"/>
  </mergeCells>
  <conditionalFormatting sqref="C376:E376">
    <cfRule type="expression" dxfId="10" priority="11" stopIfTrue="1">
      <formula>"#N/A"</formula>
    </cfRule>
  </conditionalFormatting>
  <conditionalFormatting sqref="C376:E376">
    <cfRule type="expression" dxfId="9" priority="10" stopIfTrue="1">
      <formula>"#N/A"</formula>
    </cfRule>
  </conditionalFormatting>
  <conditionalFormatting sqref="P355">
    <cfRule type="expression" dxfId="8" priority="9" stopIfTrue="1">
      <formula>"#N/A"</formula>
    </cfRule>
  </conditionalFormatting>
  <conditionalFormatting sqref="P354">
    <cfRule type="expression" dxfId="7" priority="8" stopIfTrue="1">
      <formula>"#N/A"</formula>
    </cfRule>
  </conditionalFormatting>
  <conditionalFormatting sqref="P356">
    <cfRule type="expression" dxfId="6" priority="7" stopIfTrue="1">
      <formula>"#N/A"</formula>
    </cfRule>
  </conditionalFormatting>
  <conditionalFormatting sqref="P376">
    <cfRule type="expression" dxfId="5" priority="3" stopIfTrue="1">
      <formula>"#N/A"</formula>
    </cfRule>
  </conditionalFormatting>
  <conditionalFormatting sqref="Q376:R376">
    <cfRule type="expression" dxfId="4" priority="6" stopIfTrue="1">
      <formula>"#N/A"</formula>
    </cfRule>
  </conditionalFormatting>
  <conditionalFormatting sqref="Q376:R376">
    <cfRule type="expression" dxfId="3" priority="5" stopIfTrue="1">
      <formula>"#N/A"</formula>
    </cfRule>
  </conditionalFormatting>
  <conditionalFormatting sqref="P376">
    <cfRule type="expression" dxfId="2" priority="4" stopIfTrue="1">
      <formula>"#N/A"</formula>
    </cfRule>
  </conditionalFormatting>
  <conditionalFormatting sqref="C383:E383">
    <cfRule type="expression" dxfId="1" priority="2" stopIfTrue="1">
      <formula>"#N/A"</formula>
    </cfRule>
  </conditionalFormatting>
  <conditionalFormatting sqref="P383:R383">
    <cfRule type="expression" dxfId="0" priority="1" stopIfTrue="1">
      <formula>"#N/A"</formula>
    </cfRule>
  </conditionalFormatting>
  <pageMargins left="0.5" right="0.3" top="0.5" bottom="0.5" header="0.3" footer="0.3"/>
  <pageSetup paperSize="9" scale="78" orientation="landscape" verticalDpi="0" r:id="rId1"/>
  <ignoredErrors>
    <ignoredError sqref="A9:J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Bieu SN</vt:lpstr>
      <vt:lpstr>Chi tieu NQ10</vt:lpstr>
      <vt:lpstr>Chi tieu theo CT</vt:lpstr>
      <vt:lpstr>TH Dự án, nội dung</vt:lpstr>
      <vt:lpstr>Bieu giao von DT</vt:lpstr>
      <vt:lpstr>ĐT</vt:lpstr>
      <vt:lpstr>SN</vt:lpstr>
      <vt:lpstr>DM chua PD</vt:lpstr>
      <vt:lpstr>DM du kien Dieu chinh</vt:lpstr>
      <vt:lpstr>Sheet1</vt:lpstr>
      <vt:lpstr>'Bieu giao von DT'!Print_Area</vt:lpstr>
      <vt:lpstr>'Bieu SN'!Print_Area</vt:lpstr>
      <vt:lpstr>'Chi tieu NQ10'!Print_Area</vt:lpstr>
      <vt:lpstr>'Chi tieu theo CT'!Print_Area</vt:lpstr>
      <vt:lpstr>'DM chua PD'!Print_Area</vt:lpstr>
      <vt:lpstr>'DM du kien Dieu chinh'!Print_Area</vt:lpstr>
      <vt:lpstr>ĐT!Print_Area</vt:lpstr>
      <vt:lpstr>SN!Print_Area</vt:lpstr>
      <vt:lpstr>'TH Dự án, nội dung'!Print_Area</vt:lpstr>
      <vt:lpstr>'Bieu giao von DT'!Print_Titles</vt:lpstr>
      <vt:lpstr>'Bieu SN'!Print_Titles</vt:lpstr>
      <vt:lpstr>'Chi tieu NQ10'!Print_Titles</vt:lpstr>
      <vt:lpstr>'Chi tieu theo CT'!Print_Titles</vt:lpstr>
      <vt:lpstr>'DM chua PD'!Print_Titles</vt:lpstr>
      <vt:lpstr>ĐT!Print_Titles</vt:lpstr>
      <vt:lpstr>SN!Print_Titles</vt:lpstr>
      <vt:lpstr>'TH Dự án, nội dung'!Print_Titles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2024-07-23T02:46:28Z</dcterms:modified>
</cp:coreProperties>
</file>